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d.docs.live.net/72eb7d4cc2aefd16/Skrivebord/Wittrup Regnskab/Indhold til hjemmeside/Blogs/"/>
    </mc:Choice>
  </mc:AlternateContent>
  <xr:revisionPtr revIDLastSave="166" documentId="8_{7715566E-A1E7-467E-856E-CAD59B4F66DC}" xr6:coauthVersionLast="47" xr6:coauthVersionMax="47" xr10:uidLastSave="{A460C116-0F5C-49FA-A1B6-3D15080E5570}"/>
  <workbookProtection workbookAlgorithmName="SHA-512" workbookHashValue="5QyBHm9d4UTTovHS5Pf13FOFDwXCn4e+naMlkS4A9fE92n4ecAHYbAu+JbtzrPN5xr+APl6t4hA1ewTSWWRO1g==" workbookSaltValue="wHJ5uzaF6l2XBhVc18Ox0w==" workbookSpinCount="100000" lockStructure="1"/>
  <bookViews>
    <workbookView showSheetTabs="0" xWindow="-108" yWindow="-108" windowWidth="23256" windowHeight="12456" xr2:uid="{00000000-000D-0000-FFFF-FFFF00000000}"/>
  </bookViews>
  <sheets>
    <sheet name="   " sheetId="1" r:id="rId1"/>
    <sheet name="  " sheetId="3" r:id="rId2"/>
    <sheet name=" " sheetId="2" state="veryHidden" r:id="rId3"/>
  </sheets>
  <definedNames>
    <definedName name="_xlnm._FilterDatabase" localSheetId="1" hidden="1">'  '!$D$4:$F$371</definedName>
    <definedName name="FremhævIdag">'   '!$H$3</definedName>
    <definedName name="Måneder" localSheetId="0">' '!$D$2:$D$13</definedName>
    <definedName name="Startmåned">'   '!$D$3</definedName>
    <definedName name="StartmånedINT">' '!$G$2</definedName>
    <definedName name="Startår">'   '!$D$2</definedName>
    <definedName name="_xlnm.Print_Area" localSheetId="0">'   '!$B$5:$Y$79</definedName>
    <definedName name="VisHelligdage">'   '!$L$3</definedName>
    <definedName name="Aarogmaaned" localSheetId="0">'   '!$B$7:$Y$7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2" l="1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B3" i="2"/>
  <c r="B4" i="2"/>
  <c r="B5" i="2"/>
  <c r="B6" i="2"/>
  <c r="B7" i="2"/>
  <c r="B8" i="2"/>
  <c r="B9" i="2"/>
  <c r="B12" i="2"/>
  <c r="B13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B22" i="2"/>
  <c r="B23" i="2"/>
  <c r="B24" i="2"/>
  <c r="B25" i="2"/>
  <c r="B26" i="2"/>
  <c r="B27" i="2"/>
  <c r="B28" i="2"/>
  <c r="B29" i="2"/>
  <c r="B32" i="2"/>
  <c r="B33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B2" i="2"/>
  <c r="B54" i="2"/>
  <c r="C54" i="2" s="1"/>
  <c r="G49" i="2"/>
  <c r="G48" i="2"/>
  <c r="G47" i="2"/>
  <c r="G44" i="2"/>
  <c r="G43" i="2"/>
  <c r="G42" i="2"/>
  <c r="G41" i="2"/>
  <c r="G40" i="2"/>
  <c r="G39" i="2"/>
  <c r="G38" i="2"/>
  <c r="G37" i="2"/>
  <c r="D2" i="2"/>
  <c r="D3" i="1" s="1"/>
  <c r="G2" i="2" s="1"/>
  <c r="D13" i="2"/>
  <c r="D12" i="2"/>
  <c r="D11" i="2"/>
  <c r="D10" i="2"/>
  <c r="D9" i="2"/>
  <c r="D8" i="2"/>
  <c r="D7" i="2"/>
  <c r="D6" i="2"/>
  <c r="D5" i="2"/>
  <c r="D4" i="2"/>
  <c r="D3" i="2"/>
  <c r="D4" i="3"/>
  <c r="J30" i="2" l="1"/>
  <c r="J34" i="2"/>
  <c r="J55" i="2"/>
  <c r="J52" i="2"/>
  <c r="J50" i="2"/>
  <c r="J32" i="2"/>
  <c r="J33" i="2"/>
  <c r="J35" i="2"/>
  <c r="J53" i="2"/>
  <c r="J54" i="2"/>
  <c r="H30" i="2"/>
  <c r="F27" i="2"/>
  <c r="A12" i="2" s="1"/>
  <c r="H31" i="2"/>
  <c r="F17" i="2"/>
  <c r="F28" i="2"/>
  <c r="A13" i="2" s="1"/>
  <c r="G1" i="2"/>
  <c r="H17" i="2" l="1"/>
  <c r="J17" i="2"/>
  <c r="H28" i="2"/>
  <c r="J28" i="2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A2" i="2" l="1"/>
  <c r="B56" i="2"/>
  <c r="B57" i="2"/>
  <c r="B60" i="2"/>
  <c r="B62" i="2" s="1"/>
  <c r="B64" i="2" s="1"/>
  <c r="B55" i="2"/>
  <c r="F47" i="2" l="1"/>
  <c r="A32" i="2" s="1"/>
  <c r="F48" i="2"/>
  <c r="A33" i="2" s="1"/>
  <c r="H51" i="2"/>
  <c r="H50" i="2"/>
  <c r="H48" i="2"/>
  <c r="F37" i="2"/>
  <c r="A22" i="2" s="1"/>
  <c r="F29" i="2"/>
  <c r="J29" i="2" s="1"/>
  <c r="C60" i="2"/>
  <c r="C61" i="2" s="1"/>
  <c r="C57" i="2"/>
  <c r="C56" i="2"/>
  <c r="C55" i="2"/>
  <c r="B61" i="2"/>
  <c r="B63" i="2" s="1"/>
  <c r="B58" i="2" s="1"/>
  <c r="H37" i="2" l="1"/>
  <c r="J37" i="2"/>
  <c r="F49" i="2"/>
  <c r="J49" i="2" s="1"/>
  <c r="J48" i="2"/>
  <c r="H29" i="2"/>
  <c r="A14" i="2" s="1"/>
  <c r="C62" i="2"/>
  <c r="C64" i="2" s="1"/>
  <c r="B59" i="2"/>
  <c r="F21" i="2" s="1"/>
  <c r="J21" i="2" l="1"/>
  <c r="A6" i="2"/>
  <c r="H21" i="2"/>
  <c r="F22" i="2"/>
  <c r="A7" i="2" s="1"/>
  <c r="F20" i="2"/>
  <c r="A5" i="2" s="1"/>
  <c r="F23" i="2"/>
  <c r="A8" i="2" s="1"/>
  <c r="F18" i="2"/>
  <c r="F24" i="2"/>
  <c r="A9" i="2" s="1"/>
  <c r="F19" i="2"/>
  <c r="A4" i="2" s="1"/>
  <c r="C63" i="2"/>
  <c r="C58" i="2" s="1"/>
  <c r="H19" i="2" l="1"/>
  <c r="H18" i="2"/>
  <c r="A3" i="2"/>
  <c r="H20" i="2"/>
  <c r="J20" i="2"/>
  <c r="F25" i="2"/>
  <c r="J24" i="2"/>
  <c r="H22" i="2"/>
  <c r="J22" i="2"/>
  <c r="H24" i="2"/>
  <c r="C59" i="2"/>
  <c r="F41" i="2" s="1"/>
  <c r="J41" i="2" l="1"/>
  <c r="A26" i="2"/>
  <c r="H25" i="2"/>
  <c r="A10" i="2"/>
  <c r="F26" i="2"/>
  <c r="J25" i="2"/>
  <c r="G25" i="2"/>
  <c r="H41" i="2"/>
  <c r="F42" i="2"/>
  <c r="F43" i="2"/>
  <c r="A28" i="2" s="1"/>
  <c r="H49" i="2" s="1"/>
  <c r="A34" i="2" s="1"/>
  <c r="F40" i="2"/>
  <c r="F44" i="2"/>
  <c r="A29" i="2" s="1"/>
  <c r="F38" i="2"/>
  <c r="A23" i="2" s="1"/>
  <c r="F39" i="2"/>
  <c r="A24" i="2" s="1"/>
  <c r="C6" i="3"/>
  <c r="J40" i="2" l="1"/>
  <c r="A25" i="2"/>
  <c r="J42" i="2"/>
  <c r="A27" i="2"/>
  <c r="G45" i="2"/>
  <c r="B30" i="2" s="1"/>
  <c r="B10" i="2"/>
  <c r="H26" i="2"/>
  <c r="A11" i="2"/>
  <c r="D9" i="1"/>
  <c r="G26" i="2"/>
  <c r="F45" i="2"/>
  <c r="J44" i="2"/>
  <c r="H44" i="2"/>
  <c r="H40" i="2"/>
  <c r="H39" i="2"/>
  <c r="H42" i="2"/>
  <c r="H38" i="2"/>
  <c r="H1" i="2"/>
  <c r="B8" i="1"/>
  <c r="C9" i="1"/>
  <c r="H2" i="2"/>
  <c r="I2" i="2" s="1"/>
  <c r="H45" i="2" l="1"/>
  <c r="A30" i="2"/>
  <c r="G46" i="2"/>
  <c r="B31" i="2" s="1"/>
  <c r="B11" i="2"/>
  <c r="B9" i="1"/>
  <c r="E9" i="1" s="1"/>
  <c r="F46" i="2"/>
  <c r="J45" i="2"/>
  <c r="G9" i="1"/>
  <c r="I1" i="2"/>
  <c r="J1" i="2" s="1"/>
  <c r="F8" i="1"/>
  <c r="C10" i="1"/>
  <c r="J8" i="1"/>
  <c r="J2" i="2"/>
  <c r="H46" i="2" l="1"/>
  <c r="A31" i="2"/>
  <c r="D10" i="1" s="1"/>
  <c r="C11" i="1"/>
  <c r="D11" i="1" s="1"/>
  <c r="K9" i="1"/>
  <c r="B10" i="1"/>
  <c r="E10" i="1" s="1"/>
  <c r="O9" i="1"/>
  <c r="G10" i="1"/>
  <c r="H10" i="1" s="1"/>
  <c r="F9" i="1"/>
  <c r="I9" i="1" s="1"/>
  <c r="K1" i="2"/>
  <c r="K2" i="2"/>
  <c r="N8" i="1"/>
  <c r="P9" i="1" l="1"/>
  <c r="L9" i="1"/>
  <c r="C12" i="1"/>
  <c r="D12" i="1" s="1"/>
  <c r="B11" i="1"/>
  <c r="E11" i="1" s="1"/>
  <c r="H9" i="1"/>
  <c r="O10" i="1"/>
  <c r="P10" i="1" s="1"/>
  <c r="J9" i="1"/>
  <c r="M9" i="1" s="1"/>
  <c r="K10" i="1"/>
  <c r="L10" i="1" s="1"/>
  <c r="N9" i="1"/>
  <c r="Q9" i="1" s="1"/>
  <c r="G11" i="1"/>
  <c r="H11" i="1" s="1"/>
  <c r="F10" i="1"/>
  <c r="I10" i="1" s="1"/>
  <c r="B12" i="1"/>
  <c r="E12" i="1" s="1"/>
  <c r="C13" i="1"/>
  <c r="D13" i="1" s="1"/>
  <c r="R8" i="1"/>
  <c r="L2" i="2"/>
  <c r="L1" i="2"/>
  <c r="S9" i="1"/>
  <c r="T9" i="1" l="1"/>
  <c r="O11" i="1"/>
  <c r="P11" i="1" s="1"/>
  <c r="N10" i="1"/>
  <c r="Q10" i="1" s="1"/>
  <c r="J10" i="1"/>
  <c r="M10" i="1" s="1"/>
  <c r="K11" i="1"/>
  <c r="L11" i="1" s="1"/>
  <c r="F11" i="1"/>
  <c r="I11" i="1" s="1"/>
  <c r="G12" i="1"/>
  <c r="W9" i="1"/>
  <c r="R9" i="1"/>
  <c r="U9" i="1" s="1"/>
  <c r="S10" i="1"/>
  <c r="T10" i="1" s="1"/>
  <c r="O12" i="1"/>
  <c r="P12" i="1" s="1"/>
  <c r="N11" i="1"/>
  <c r="Q11" i="1" s="1"/>
  <c r="V8" i="1"/>
  <c r="M2" i="2"/>
  <c r="M1" i="2"/>
  <c r="B13" i="1"/>
  <c r="E13" i="1" s="1"/>
  <c r="C14" i="1"/>
  <c r="D14" i="1" s="1"/>
  <c r="X9" i="1" l="1"/>
  <c r="H12" i="1"/>
  <c r="J11" i="1"/>
  <c r="M11" i="1" s="1"/>
  <c r="K12" i="1"/>
  <c r="L12" i="1" s="1"/>
  <c r="F12" i="1"/>
  <c r="I12" i="1" s="1"/>
  <c r="G13" i="1"/>
  <c r="H13" i="1" s="1"/>
  <c r="R10" i="1"/>
  <c r="U10" i="1" s="1"/>
  <c r="S11" i="1"/>
  <c r="T11" i="1" s="1"/>
  <c r="N2" i="2"/>
  <c r="B46" i="1"/>
  <c r="N1" i="2"/>
  <c r="N12" i="1"/>
  <c r="Q12" i="1" s="1"/>
  <c r="O13" i="1"/>
  <c r="W10" i="1"/>
  <c r="X10" i="1" s="1"/>
  <c r="V9" i="1"/>
  <c r="Y9" i="1" s="1"/>
  <c r="R5" i="1"/>
  <c r="C15" i="1"/>
  <c r="D15" i="1" s="1"/>
  <c r="B14" i="1"/>
  <c r="E14" i="1" s="1"/>
  <c r="C47" i="1"/>
  <c r="P13" i="1" l="1"/>
  <c r="K13" i="1"/>
  <c r="L13" i="1" s="1"/>
  <c r="J12" i="1"/>
  <c r="M12" i="1" s="1"/>
  <c r="D47" i="1"/>
  <c r="F13" i="1"/>
  <c r="I13" i="1" s="1"/>
  <c r="G14" i="1"/>
  <c r="H14" i="1" s="1"/>
  <c r="G47" i="1"/>
  <c r="V10" i="1"/>
  <c r="Y10" i="1" s="1"/>
  <c r="W11" i="1"/>
  <c r="X11" i="1" s="1"/>
  <c r="C48" i="1"/>
  <c r="D48" i="1" s="1"/>
  <c r="B47" i="1"/>
  <c r="E47" i="1" s="1"/>
  <c r="C16" i="1"/>
  <c r="D16" i="1" s="1"/>
  <c r="B15" i="1"/>
  <c r="E15" i="1" s="1"/>
  <c r="N13" i="1"/>
  <c r="Q13" i="1" s="1"/>
  <c r="O14" i="1"/>
  <c r="P14" i="1" s="1"/>
  <c r="O1" i="2"/>
  <c r="F46" i="1"/>
  <c r="O2" i="2"/>
  <c r="S12" i="1"/>
  <c r="T12" i="1" s="1"/>
  <c r="R11" i="1"/>
  <c r="U11" i="1" s="1"/>
  <c r="K14" i="1"/>
  <c r="L14" i="1" s="1"/>
  <c r="J13" i="1" l="1"/>
  <c r="M13" i="1" s="1"/>
  <c r="H47" i="1"/>
  <c r="F47" i="1"/>
  <c r="I47" i="1" s="1"/>
  <c r="G48" i="1"/>
  <c r="H48" i="1" s="1"/>
  <c r="F14" i="1"/>
  <c r="I14" i="1" s="1"/>
  <c r="G15" i="1"/>
  <c r="H15" i="1" s="1"/>
  <c r="P2" i="2"/>
  <c r="P1" i="2"/>
  <c r="J46" i="1"/>
  <c r="K15" i="1"/>
  <c r="J14" i="1"/>
  <c r="M14" i="1" s="1"/>
  <c r="B48" i="1"/>
  <c r="E48" i="1" s="1"/>
  <c r="C49" i="1"/>
  <c r="K47" i="1"/>
  <c r="W12" i="1"/>
  <c r="V11" i="1"/>
  <c r="Y11" i="1" s="1"/>
  <c r="N14" i="1"/>
  <c r="Q14" i="1" s="1"/>
  <c r="O15" i="1"/>
  <c r="P15" i="1" s="1"/>
  <c r="R12" i="1"/>
  <c r="U12" i="1" s="1"/>
  <c r="S13" i="1"/>
  <c r="T13" i="1" s="1"/>
  <c r="B16" i="1"/>
  <c r="E16" i="1" s="1"/>
  <c r="C17" i="1"/>
  <c r="D17" i="1" s="1"/>
  <c r="X12" i="1" l="1"/>
  <c r="L47" i="1"/>
  <c r="D49" i="1"/>
  <c r="L15" i="1"/>
  <c r="G49" i="1"/>
  <c r="H49" i="1" s="1"/>
  <c r="F48" i="1"/>
  <c r="I48" i="1" s="1"/>
  <c r="O47" i="1"/>
  <c r="G16" i="1"/>
  <c r="H16" i="1" s="1"/>
  <c r="F15" i="1"/>
  <c r="I15" i="1" s="1"/>
  <c r="C18" i="1"/>
  <c r="D18" i="1" s="1"/>
  <c r="B17" i="1"/>
  <c r="E17" i="1" s="1"/>
  <c r="R13" i="1"/>
  <c r="U13" i="1" s="1"/>
  <c r="S14" i="1"/>
  <c r="T14" i="1" s="1"/>
  <c r="W13" i="1"/>
  <c r="X13" i="1" s="1"/>
  <c r="V12" i="1"/>
  <c r="Y12" i="1" s="1"/>
  <c r="K16" i="1"/>
  <c r="L16" i="1" s="1"/>
  <c r="J15" i="1"/>
  <c r="M15" i="1" s="1"/>
  <c r="K48" i="1"/>
  <c r="L48" i="1" s="1"/>
  <c r="J47" i="1"/>
  <c r="M47" i="1" s="1"/>
  <c r="O16" i="1"/>
  <c r="P16" i="1" s="1"/>
  <c r="N15" i="1"/>
  <c r="Q15" i="1" s="1"/>
  <c r="C50" i="1"/>
  <c r="D50" i="1" s="1"/>
  <c r="B49" i="1"/>
  <c r="E49" i="1" s="1"/>
  <c r="Q2" i="2"/>
  <c r="Q1" i="2"/>
  <c r="N46" i="1"/>
  <c r="P47" i="1" l="1"/>
  <c r="N47" i="1"/>
  <c r="Q47" i="1" s="1"/>
  <c r="G50" i="1"/>
  <c r="H50" i="1" s="1"/>
  <c r="F49" i="1"/>
  <c r="I49" i="1" s="1"/>
  <c r="O48" i="1"/>
  <c r="P48" i="1" s="1"/>
  <c r="G17" i="1"/>
  <c r="H17" i="1" s="1"/>
  <c r="F16" i="1"/>
  <c r="I16" i="1" s="1"/>
  <c r="W14" i="1"/>
  <c r="X14" i="1" s="1"/>
  <c r="V13" i="1"/>
  <c r="Y13" i="1" s="1"/>
  <c r="S15" i="1"/>
  <c r="T15" i="1" s="1"/>
  <c r="R14" i="1"/>
  <c r="U14" i="1" s="1"/>
  <c r="O17" i="1"/>
  <c r="P17" i="1" s="1"/>
  <c r="N16" i="1"/>
  <c r="Q16" i="1" s="1"/>
  <c r="S47" i="1"/>
  <c r="C51" i="1"/>
  <c r="B50" i="1"/>
  <c r="E50" i="1" s="1"/>
  <c r="R2" i="2"/>
  <c r="V46" i="1" s="1"/>
  <c r="R1" i="2"/>
  <c r="R46" i="1"/>
  <c r="K49" i="1"/>
  <c r="L49" i="1" s="1"/>
  <c r="J48" i="1"/>
  <c r="M48" i="1" s="1"/>
  <c r="K17" i="1"/>
  <c r="L17" i="1" s="1"/>
  <c r="J16" i="1"/>
  <c r="M16" i="1" s="1"/>
  <c r="C19" i="1"/>
  <c r="D19" i="1" s="1"/>
  <c r="B18" i="1"/>
  <c r="E18" i="1" s="1"/>
  <c r="D51" i="1" l="1"/>
  <c r="T47" i="1"/>
  <c r="G51" i="1"/>
  <c r="H51" i="1" s="1"/>
  <c r="F50" i="1"/>
  <c r="I50" i="1" s="1"/>
  <c r="O49" i="1"/>
  <c r="P49" i="1" s="1"/>
  <c r="N48" i="1"/>
  <c r="Q48" i="1" s="1"/>
  <c r="W47" i="1"/>
  <c r="G18" i="1"/>
  <c r="H18" i="1" s="1"/>
  <c r="F17" i="1"/>
  <c r="I17" i="1" s="1"/>
  <c r="O18" i="1"/>
  <c r="P18" i="1" s="1"/>
  <c r="N17" i="1"/>
  <c r="Q17" i="1" s="1"/>
  <c r="C52" i="1"/>
  <c r="D52" i="1" s="1"/>
  <c r="B51" i="1"/>
  <c r="E51" i="1" s="1"/>
  <c r="S48" i="1"/>
  <c r="T48" i="1" s="1"/>
  <c r="R47" i="1"/>
  <c r="U47" i="1" s="1"/>
  <c r="S16" i="1"/>
  <c r="T16" i="1" s="1"/>
  <c r="R15" i="1"/>
  <c r="U15" i="1" s="1"/>
  <c r="K50" i="1"/>
  <c r="L50" i="1" s="1"/>
  <c r="J49" i="1"/>
  <c r="M49" i="1" s="1"/>
  <c r="K18" i="1"/>
  <c r="L18" i="1" s="1"/>
  <c r="J17" i="1"/>
  <c r="M17" i="1" s="1"/>
  <c r="C20" i="1"/>
  <c r="D20" i="1" s="1"/>
  <c r="B19" i="1"/>
  <c r="E19" i="1" s="1"/>
  <c r="G52" i="1"/>
  <c r="H52" i="1" s="1"/>
  <c r="F51" i="1"/>
  <c r="I51" i="1" s="1"/>
  <c r="V14" i="1"/>
  <c r="Y14" i="1" s="1"/>
  <c r="W15" i="1"/>
  <c r="X15" i="1" s="1"/>
  <c r="N49" i="1" l="1"/>
  <c r="Q49" i="1" s="1"/>
  <c r="O50" i="1"/>
  <c r="P50" i="1" s="1"/>
  <c r="X47" i="1"/>
  <c r="R43" i="1"/>
  <c r="V47" i="1"/>
  <c r="Y47" i="1" s="1"/>
  <c r="W48" i="1"/>
  <c r="X48" i="1" s="1"/>
  <c r="G19" i="1"/>
  <c r="H19" i="1" s="1"/>
  <c r="F18" i="1"/>
  <c r="I18" i="1" s="1"/>
  <c r="S49" i="1"/>
  <c r="T49" i="1" s="1"/>
  <c r="R48" i="1"/>
  <c r="U48" i="1" s="1"/>
  <c r="K19" i="1"/>
  <c r="L19" i="1" s="1"/>
  <c r="J18" i="1"/>
  <c r="M18" i="1" s="1"/>
  <c r="K51" i="1"/>
  <c r="J50" i="1"/>
  <c r="M50" i="1" s="1"/>
  <c r="O19" i="1"/>
  <c r="P19" i="1" s="1"/>
  <c r="N18" i="1"/>
  <c r="Q18" i="1" s="1"/>
  <c r="F52" i="1"/>
  <c r="I52" i="1" s="1"/>
  <c r="G53" i="1"/>
  <c r="S17" i="1"/>
  <c r="T17" i="1" s="1"/>
  <c r="R16" i="1"/>
  <c r="U16" i="1" s="1"/>
  <c r="B52" i="1"/>
  <c r="E52" i="1" s="1"/>
  <c r="C53" i="1"/>
  <c r="D53" i="1" s="1"/>
  <c r="N50" i="1"/>
  <c r="Q50" i="1" s="1"/>
  <c r="O51" i="1"/>
  <c r="P51" i="1" s="1"/>
  <c r="W16" i="1"/>
  <c r="X16" i="1" s="1"/>
  <c r="V15" i="1"/>
  <c r="Y15" i="1" s="1"/>
  <c r="C21" i="1"/>
  <c r="D21" i="1" s="1"/>
  <c r="B20" i="1"/>
  <c r="E20" i="1" s="1"/>
  <c r="H53" i="1" l="1"/>
  <c r="L51" i="1"/>
  <c r="W49" i="1"/>
  <c r="X49" i="1" s="1"/>
  <c r="V48" i="1"/>
  <c r="Y48" i="1" s="1"/>
  <c r="G20" i="1"/>
  <c r="H20" i="1" s="1"/>
  <c r="F19" i="1"/>
  <c r="I19" i="1" s="1"/>
  <c r="O20" i="1"/>
  <c r="P20" i="1" s="1"/>
  <c r="N19" i="1"/>
  <c r="Q19" i="1" s="1"/>
  <c r="S50" i="1"/>
  <c r="R49" i="1"/>
  <c r="U49" i="1" s="1"/>
  <c r="N51" i="1"/>
  <c r="Q51" i="1" s="1"/>
  <c r="O52" i="1"/>
  <c r="P52" i="1" s="1"/>
  <c r="S18" i="1"/>
  <c r="T18" i="1" s="1"/>
  <c r="R17" i="1"/>
  <c r="U17" i="1" s="1"/>
  <c r="K52" i="1"/>
  <c r="L52" i="1" s="1"/>
  <c r="J51" i="1"/>
  <c r="M51" i="1" s="1"/>
  <c r="W50" i="1"/>
  <c r="X50" i="1" s="1"/>
  <c r="V49" i="1"/>
  <c r="Y49" i="1" s="1"/>
  <c r="V16" i="1"/>
  <c r="Y16" i="1" s="1"/>
  <c r="W17" i="1"/>
  <c r="X17" i="1" s="1"/>
  <c r="G54" i="1"/>
  <c r="H54" i="1" s="1"/>
  <c r="F53" i="1"/>
  <c r="I53" i="1" s="1"/>
  <c r="C22" i="1"/>
  <c r="D22" i="1" s="1"/>
  <c r="B21" i="1"/>
  <c r="E21" i="1" s="1"/>
  <c r="C54" i="1"/>
  <c r="B53" i="1"/>
  <c r="E53" i="1" s="1"/>
  <c r="K20" i="1"/>
  <c r="L20" i="1" s="1"/>
  <c r="J19" i="1"/>
  <c r="M19" i="1" s="1"/>
  <c r="D54" i="1" l="1"/>
  <c r="T50" i="1"/>
  <c r="G21" i="1"/>
  <c r="H21" i="1" s="1"/>
  <c r="F20" i="1"/>
  <c r="I20" i="1" s="1"/>
  <c r="K53" i="1"/>
  <c r="L53" i="1" s="1"/>
  <c r="J52" i="1"/>
  <c r="M52" i="1" s="1"/>
  <c r="W51" i="1"/>
  <c r="X51" i="1" s="1"/>
  <c r="V50" i="1"/>
  <c r="Y50" i="1" s="1"/>
  <c r="S51" i="1"/>
  <c r="T51" i="1" s="1"/>
  <c r="R50" i="1"/>
  <c r="U50" i="1" s="1"/>
  <c r="G55" i="1"/>
  <c r="H55" i="1" s="1"/>
  <c r="F54" i="1"/>
  <c r="I54" i="1" s="1"/>
  <c r="R18" i="1"/>
  <c r="U18" i="1" s="1"/>
  <c r="S19" i="1"/>
  <c r="T19" i="1" s="1"/>
  <c r="C23" i="1"/>
  <c r="D23" i="1" s="1"/>
  <c r="B22" i="1"/>
  <c r="E22" i="1" s="1"/>
  <c r="B54" i="1"/>
  <c r="E54" i="1" s="1"/>
  <c r="C55" i="1"/>
  <c r="D55" i="1" s="1"/>
  <c r="K21" i="1"/>
  <c r="L21" i="1" s="1"/>
  <c r="J20" i="1"/>
  <c r="M20" i="1" s="1"/>
  <c r="N52" i="1"/>
  <c r="Q52" i="1" s="1"/>
  <c r="O53" i="1"/>
  <c r="P53" i="1" s="1"/>
  <c r="V17" i="1"/>
  <c r="Y17" i="1" s="1"/>
  <c r="W18" i="1"/>
  <c r="X18" i="1" s="1"/>
  <c r="O21" i="1"/>
  <c r="P21" i="1" s="1"/>
  <c r="N20" i="1"/>
  <c r="Q20" i="1" s="1"/>
  <c r="F21" i="1" l="1"/>
  <c r="I21" i="1" s="1"/>
  <c r="G22" i="1"/>
  <c r="H22" i="1" s="1"/>
  <c r="S52" i="1"/>
  <c r="R51" i="1"/>
  <c r="U51" i="1" s="1"/>
  <c r="O54" i="1"/>
  <c r="P54" i="1" s="1"/>
  <c r="N53" i="1"/>
  <c r="Q53" i="1" s="1"/>
  <c r="O22" i="1"/>
  <c r="P22" i="1" s="1"/>
  <c r="N21" i="1"/>
  <c r="Q21" i="1" s="1"/>
  <c r="W52" i="1"/>
  <c r="X52" i="1" s="1"/>
  <c r="V51" i="1"/>
  <c r="Y51" i="1" s="1"/>
  <c r="C56" i="1"/>
  <c r="D56" i="1" s="1"/>
  <c r="B55" i="1"/>
  <c r="E55" i="1" s="1"/>
  <c r="C24" i="1"/>
  <c r="D24" i="1" s="1"/>
  <c r="B23" i="1"/>
  <c r="E23" i="1" s="1"/>
  <c r="W19" i="1"/>
  <c r="X19" i="1" s="1"/>
  <c r="V18" i="1"/>
  <c r="Y18" i="1" s="1"/>
  <c r="S20" i="1"/>
  <c r="T20" i="1" s="1"/>
  <c r="R19" i="1"/>
  <c r="U19" i="1" s="1"/>
  <c r="G56" i="1"/>
  <c r="H56" i="1" s="1"/>
  <c r="F55" i="1"/>
  <c r="I55" i="1" s="1"/>
  <c r="K22" i="1"/>
  <c r="L22" i="1" s="1"/>
  <c r="J21" i="1"/>
  <c r="M21" i="1" s="1"/>
  <c r="K54" i="1"/>
  <c r="L54" i="1" s="1"/>
  <c r="J53" i="1"/>
  <c r="M53" i="1" s="1"/>
  <c r="T52" i="1" l="1"/>
  <c r="F22" i="1"/>
  <c r="I22" i="1" s="1"/>
  <c r="G23" i="1"/>
  <c r="H23" i="1" s="1"/>
  <c r="W53" i="1"/>
  <c r="X53" i="1" s="1"/>
  <c r="V52" i="1"/>
  <c r="Y52" i="1" s="1"/>
  <c r="F56" i="1"/>
  <c r="I56" i="1" s="1"/>
  <c r="G57" i="1"/>
  <c r="H57" i="1" s="1"/>
  <c r="K55" i="1"/>
  <c r="L55" i="1" s="1"/>
  <c r="J54" i="1"/>
  <c r="M54" i="1" s="1"/>
  <c r="C25" i="1"/>
  <c r="D25" i="1" s="1"/>
  <c r="B24" i="1"/>
  <c r="E24" i="1" s="1"/>
  <c r="R52" i="1"/>
  <c r="U52" i="1" s="1"/>
  <c r="S53" i="1"/>
  <c r="T53" i="1" s="1"/>
  <c r="S21" i="1"/>
  <c r="T21" i="1" s="1"/>
  <c r="R20" i="1"/>
  <c r="U20" i="1" s="1"/>
  <c r="O23" i="1"/>
  <c r="P23" i="1" s="1"/>
  <c r="N22" i="1"/>
  <c r="Q22" i="1" s="1"/>
  <c r="K23" i="1"/>
  <c r="L23" i="1" s="1"/>
  <c r="J22" i="1"/>
  <c r="M22" i="1" s="1"/>
  <c r="C57" i="1"/>
  <c r="D57" i="1" s="1"/>
  <c r="B56" i="1"/>
  <c r="E56" i="1" s="1"/>
  <c r="O55" i="1"/>
  <c r="P55" i="1" s="1"/>
  <c r="N54" i="1"/>
  <c r="Q54" i="1" s="1"/>
  <c r="W20" i="1"/>
  <c r="X20" i="1" s="1"/>
  <c r="V19" i="1"/>
  <c r="Y19" i="1" s="1"/>
  <c r="G24" i="1" l="1"/>
  <c r="H24" i="1" s="1"/>
  <c r="F23" i="1"/>
  <c r="I23" i="1" s="1"/>
  <c r="S22" i="1"/>
  <c r="T22" i="1" s="1"/>
  <c r="R21" i="1"/>
  <c r="U21" i="1" s="1"/>
  <c r="S54" i="1"/>
  <c r="T54" i="1" s="1"/>
  <c r="R53" i="1"/>
  <c r="U53" i="1" s="1"/>
  <c r="K56" i="1"/>
  <c r="L56" i="1" s="1"/>
  <c r="J55" i="1"/>
  <c r="M55" i="1" s="1"/>
  <c r="J23" i="1"/>
  <c r="M23" i="1" s="1"/>
  <c r="K24" i="1"/>
  <c r="L24" i="1" s="1"/>
  <c r="F57" i="1"/>
  <c r="I57" i="1" s="1"/>
  <c r="G58" i="1"/>
  <c r="H58" i="1" s="1"/>
  <c r="N55" i="1"/>
  <c r="Q55" i="1" s="1"/>
  <c r="O56" i="1"/>
  <c r="P56" i="1" s="1"/>
  <c r="N23" i="1"/>
  <c r="Q23" i="1" s="1"/>
  <c r="O24" i="1"/>
  <c r="P24" i="1" s="1"/>
  <c r="W21" i="1"/>
  <c r="X21" i="1" s="1"/>
  <c r="V20" i="1"/>
  <c r="Y20" i="1" s="1"/>
  <c r="C26" i="1"/>
  <c r="D26" i="1" s="1"/>
  <c r="B25" i="1"/>
  <c r="E25" i="1" s="1"/>
  <c r="B57" i="1"/>
  <c r="E57" i="1" s="1"/>
  <c r="C58" i="1"/>
  <c r="D58" i="1" s="1"/>
  <c r="V53" i="1"/>
  <c r="Y53" i="1" s="1"/>
  <c r="W54" i="1"/>
  <c r="X54" i="1" s="1"/>
  <c r="F24" i="1" l="1"/>
  <c r="I24" i="1" s="1"/>
  <c r="G25" i="1"/>
  <c r="H25" i="1" s="1"/>
  <c r="J24" i="1"/>
  <c r="M24" i="1" s="1"/>
  <c r="K25" i="1"/>
  <c r="L25" i="1" s="1"/>
  <c r="R54" i="1"/>
  <c r="U54" i="1" s="1"/>
  <c r="S55" i="1"/>
  <c r="T55" i="1" s="1"/>
  <c r="N56" i="1"/>
  <c r="Q56" i="1" s="1"/>
  <c r="O57" i="1"/>
  <c r="P57" i="1" s="1"/>
  <c r="S23" i="1"/>
  <c r="T23" i="1" s="1"/>
  <c r="R22" i="1"/>
  <c r="U22" i="1" s="1"/>
  <c r="F58" i="1"/>
  <c r="I58" i="1" s="1"/>
  <c r="G59" i="1"/>
  <c r="H59" i="1" s="1"/>
  <c r="J56" i="1"/>
  <c r="M56" i="1" s="1"/>
  <c r="K57" i="1"/>
  <c r="L57" i="1" s="1"/>
  <c r="W22" i="1"/>
  <c r="X22" i="1" s="1"/>
  <c r="V21" i="1"/>
  <c r="Y21" i="1" s="1"/>
  <c r="C27" i="1"/>
  <c r="D27" i="1" s="1"/>
  <c r="B26" i="1"/>
  <c r="E26" i="1" s="1"/>
  <c r="W55" i="1"/>
  <c r="X55" i="1" s="1"/>
  <c r="V54" i="1"/>
  <c r="Y54" i="1" s="1"/>
  <c r="C59" i="1"/>
  <c r="D59" i="1" s="1"/>
  <c r="B58" i="1"/>
  <c r="E58" i="1" s="1"/>
  <c r="N24" i="1"/>
  <c r="Q24" i="1" s="1"/>
  <c r="O25" i="1"/>
  <c r="P25" i="1" s="1"/>
  <c r="F25" i="1" l="1"/>
  <c r="I25" i="1" s="1"/>
  <c r="G26" i="1"/>
  <c r="H26" i="1" s="1"/>
  <c r="W23" i="1"/>
  <c r="X23" i="1" s="1"/>
  <c r="V22" i="1"/>
  <c r="Y22" i="1" s="1"/>
  <c r="F59" i="1"/>
  <c r="I59" i="1" s="1"/>
  <c r="G60" i="1"/>
  <c r="H60" i="1" s="1"/>
  <c r="R55" i="1"/>
  <c r="U55" i="1" s="1"/>
  <c r="S56" i="1"/>
  <c r="T56" i="1" s="1"/>
  <c r="N25" i="1"/>
  <c r="Q25" i="1" s="1"/>
  <c r="O26" i="1"/>
  <c r="P26" i="1" s="1"/>
  <c r="W56" i="1"/>
  <c r="X56" i="1" s="1"/>
  <c r="V55" i="1"/>
  <c r="Y55" i="1" s="1"/>
  <c r="N57" i="1"/>
  <c r="Q57" i="1" s="1"/>
  <c r="O58" i="1"/>
  <c r="P58" i="1" s="1"/>
  <c r="B59" i="1"/>
  <c r="E59" i="1" s="1"/>
  <c r="C60" i="1"/>
  <c r="D60" i="1" s="1"/>
  <c r="J57" i="1"/>
  <c r="M57" i="1" s="1"/>
  <c r="K58" i="1"/>
  <c r="L58" i="1" s="1"/>
  <c r="S24" i="1"/>
  <c r="T24" i="1" s="1"/>
  <c r="R23" i="1"/>
  <c r="U23" i="1" s="1"/>
  <c r="J25" i="1"/>
  <c r="M25" i="1" s="1"/>
  <c r="K26" i="1"/>
  <c r="L26" i="1" s="1"/>
  <c r="C28" i="1"/>
  <c r="D28" i="1" s="1"/>
  <c r="B27" i="1"/>
  <c r="E27" i="1" s="1"/>
  <c r="F26" i="1" l="1"/>
  <c r="I26" i="1" s="1"/>
  <c r="G27" i="1"/>
  <c r="H27" i="1" s="1"/>
  <c r="B60" i="1"/>
  <c r="E60" i="1" s="1"/>
  <c r="C61" i="1"/>
  <c r="D61" i="1" s="1"/>
  <c r="R56" i="1"/>
  <c r="U56" i="1" s="1"/>
  <c r="S57" i="1"/>
  <c r="T57" i="1" s="1"/>
  <c r="V56" i="1"/>
  <c r="Y56" i="1" s="1"/>
  <c r="W57" i="1"/>
  <c r="X57" i="1" s="1"/>
  <c r="R24" i="1"/>
  <c r="U24" i="1" s="1"/>
  <c r="S25" i="1"/>
  <c r="T25" i="1" s="1"/>
  <c r="N58" i="1"/>
  <c r="Q58" i="1" s="1"/>
  <c r="O59" i="1"/>
  <c r="P59" i="1" s="1"/>
  <c r="N26" i="1"/>
  <c r="Q26" i="1" s="1"/>
  <c r="O27" i="1"/>
  <c r="P27" i="1" s="1"/>
  <c r="G61" i="1"/>
  <c r="H61" i="1" s="1"/>
  <c r="F60" i="1"/>
  <c r="I60" i="1" s="1"/>
  <c r="C29" i="1"/>
  <c r="D29" i="1" s="1"/>
  <c r="B28" i="1"/>
  <c r="E28" i="1" s="1"/>
  <c r="J58" i="1"/>
  <c r="M58" i="1" s="1"/>
  <c r="K59" i="1"/>
  <c r="L59" i="1" s="1"/>
  <c r="J26" i="1"/>
  <c r="M26" i="1" s="1"/>
  <c r="K27" i="1"/>
  <c r="L27" i="1" s="1"/>
  <c r="W24" i="1"/>
  <c r="X24" i="1" s="1"/>
  <c r="V23" i="1"/>
  <c r="Y23" i="1" s="1"/>
  <c r="F27" i="1" l="1"/>
  <c r="I27" i="1" s="1"/>
  <c r="G28" i="1"/>
  <c r="H28" i="1" s="1"/>
  <c r="C30" i="1"/>
  <c r="D30" i="1" s="1"/>
  <c r="B29" i="1"/>
  <c r="E29" i="1" s="1"/>
  <c r="N59" i="1"/>
  <c r="Q59" i="1" s="1"/>
  <c r="O60" i="1"/>
  <c r="P60" i="1" s="1"/>
  <c r="R57" i="1"/>
  <c r="U57" i="1" s="1"/>
  <c r="S58" i="1"/>
  <c r="T58" i="1" s="1"/>
  <c r="J27" i="1"/>
  <c r="M27" i="1" s="1"/>
  <c r="K28" i="1"/>
  <c r="L28" i="1" s="1"/>
  <c r="F61" i="1"/>
  <c r="I61" i="1" s="1"/>
  <c r="G62" i="1"/>
  <c r="H62" i="1" s="1"/>
  <c r="S26" i="1"/>
  <c r="T26" i="1" s="1"/>
  <c r="R25" i="1"/>
  <c r="U25" i="1" s="1"/>
  <c r="B61" i="1"/>
  <c r="E61" i="1" s="1"/>
  <c r="C62" i="1"/>
  <c r="D62" i="1" s="1"/>
  <c r="W25" i="1"/>
  <c r="X25" i="1" s="1"/>
  <c r="V24" i="1"/>
  <c r="Y24" i="1" s="1"/>
  <c r="J59" i="1"/>
  <c r="M59" i="1" s="1"/>
  <c r="K60" i="1"/>
  <c r="L60" i="1" s="1"/>
  <c r="N27" i="1"/>
  <c r="Q27" i="1" s="1"/>
  <c r="O28" i="1"/>
  <c r="P28" i="1" s="1"/>
  <c r="V57" i="1"/>
  <c r="Y57" i="1" s="1"/>
  <c r="W58" i="1"/>
  <c r="X58" i="1" s="1"/>
  <c r="G29" i="1" l="1"/>
  <c r="H29" i="1" s="1"/>
  <c r="F28" i="1"/>
  <c r="I28" i="1" s="1"/>
  <c r="S59" i="1"/>
  <c r="T59" i="1" s="1"/>
  <c r="R58" i="1"/>
  <c r="U58" i="1" s="1"/>
  <c r="C63" i="1"/>
  <c r="D63" i="1" s="1"/>
  <c r="B62" i="1"/>
  <c r="E62" i="1" s="1"/>
  <c r="V58" i="1"/>
  <c r="Y58" i="1" s="1"/>
  <c r="W59" i="1"/>
  <c r="X59" i="1" s="1"/>
  <c r="O29" i="1"/>
  <c r="P29" i="1" s="1"/>
  <c r="N28" i="1"/>
  <c r="Q28" i="1" s="1"/>
  <c r="J60" i="1"/>
  <c r="M60" i="1" s="1"/>
  <c r="K61" i="1"/>
  <c r="L61" i="1" s="1"/>
  <c r="N60" i="1"/>
  <c r="Q60" i="1" s="1"/>
  <c r="O61" i="1"/>
  <c r="P61" i="1" s="1"/>
  <c r="S27" i="1"/>
  <c r="T27" i="1" s="1"/>
  <c r="R26" i="1"/>
  <c r="U26" i="1" s="1"/>
  <c r="K29" i="1"/>
  <c r="L29" i="1" s="1"/>
  <c r="J28" i="1"/>
  <c r="M28" i="1" s="1"/>
  <c r="W26" i="1"/>
  <c r="X26" i="1" s="1"/>
  <c r="V25" i="1"/>
  <c r="Y25" i="1" s="1"/>
  <c r="G63" i="1"/>
  <c r="H63" i="1" s="1"/>
  <c r="F62" i="1"/>
  <c r="I62" i="1" s="1"/>
  <c r="B30" i="1"/>
  <c r="E30" i="1" s="1"/>
  <c r="C31" i="1"/>
  <c r="D31" i="1" s="1"/>
  <c r="G30" i="1" l="1"/>
  <c r="H30" i="1" s="1"/>
  <c r="F29" i="1"/>
  <c r="I29" i="1" s="1"/>
  <c r="F63" i="1"/>
  <c r="I63" i="1" s="1"/>
  <c r="G64" i="1"/>
  <c r="H64" i="1" s="1"/>
  <c r="S28" i="1"/>
  <c r="T28" i="1" s="1"/>
  <c r="R27" i="1"/>
  <c r="U27" i="1" s="1"/>
  <c r="N29" i="1"/>
  <c r="Q29" i="1" s="1"/>
  <c r="O30" i="1"/>
  <c r="P30" i="1" s="1"/>
  <c r="O62" i="1"/>
  <c r="P62" i="1" s="1"/>
  <c r="N61" i="1"/>
  <c r="Q61" i="1" s="1"/>
  <c r="B63" i="1"/>
  <c r="E63" i="1" s="1"/>
  <c r="C64" i="1"/>
  <c r="D64" i="1" s="1"/>
  <c r="W27" i="1"/>
  <c r="X27" i="1" s="1"/>
  <c r="V26" i="1"/>
  <c r="Y26" i="1" s="1"/>
  <c r="B31" i="1"/>
  <c r="E31" i="1" s="1"/>
  <c r="C32" i="1"/>
  <c r="D32" i="1" s="1"/>
  <c r="V59" i="1"/>
  <c r="Y59" i="1" s="1"/>
  <c r="W60" i="1"/>
  <c r="X60" i="1" s="1"/>
  <c r="J29" i="1"/>
  <c r="M29" i="1" s="1"/>
  <c r="K30" i="1"/>
  <c r="L30" i="1" s="1"/>
  <c r="J61" i="1"/>
  <c r="M61" i="1" s="1"/>
  <c r="K62" i="1"/>
  <c r="L62" i="1" s="1"/>
  <c r="S60" i="1"/>
  <c r="T60" i="1" s="1"/>
  <c r="R59" i="1"/>
  <c r="U59" i="1" s="1"/>
  <c r="F30" i="1" l="1"/>
  <c r="I30" i="1" s="1"/>
  <c r="G31" i="1"/>
  <c r="H31" i="1" s="1"/>
  <c r="C65" i="1"/>
  <c r="D65" i="1" s="1"/>
  <c r="B64" i="1"/>
  <c r="E64" i="1" s="1"/>
  <c r="S29" i="1"/>
  <c r="T29" i="1" s="1"/>
  <c r="R28" i="1"/>
  <c r="U28" i="1" s="1"/>
  <c r="C33" i="1"/>
  <c r="D33" i="1" s="1"/>
  <c r="B32" i="1"/>
  <c r="E32" i="1" s="1"/>
  <c r="G65" i="1"/>
  <c r="H65" i="1" s="1"/>
  <c r="F64" i="1"/>
  <c r="I64" i="1" s="1"/>
  <c r="W61" i="1"/>
  <c r="X61" i="1" s="1"/>
  <c r="V60" i="1"/>
  <c r="Y60" i="1" s="1"/>
  <c r="K63" i="1"/>
  <c r="L63" i="1" s="1"/>
  <c r="J62" i="1"/>
  <c r="M62" i="1" s="1"/>
  <c r="J30" i="1"/>
  <c r="M30" i="1" s="1"/>
  <c r="K31" i="1"/>
  <c r="L31" i="1" s="1"/>
  <c r="R60" i="1"/>
  <c r="U60" i="1" s="1"/>
  <c r="S61" i="1"/>
  <c r="T61" i="1" s="1"/>
  <c r="O63" i="1"/>
  <c r="P63" i="1" s="1"/>
  <c r="N62" i="1"/>
  <c r="Q62" i="1" s="1"/>
  <c r="W28" i="1"/>
  <c r="X28" i="1" s="1"/>
  <c r="V27" i="1"/>
  <c r="Y27" i="1" s="1"/>
  <c r="N30" i="1"/>
  <c r="Q30" i="1" s="1"/>
  <c r="O31" i="1"/>
  <c r="P31" i="1" s="1"/>
  <c r="G32" i="1" l="1"/>
  <c r="H32" i="1" s="1"/>
  <c r="F31" i="1"/>
  <c r="I31" i="1" s="1"/>
  <c r="J31" i="1"/>
  <c r="M31" i="1" s="1"/>
  <c r="K32" i="1"/>
  <c r="L32" i="1" s="1"/>
  <c r="C34" i="1"/>
  <c r="D34" i="1" s="1"/>
  <c r="B33" i="1"/>
  <c r="E33" i="1" s="1"/>
  <c r="W29" i="1"/>
  <c r="X29" i="1" s="1"/>
  <c r="V28" i="1"/>
  <c r="Y28" i="1" s="1"/>
  <c r="O64" i="1"/>
  <c r="P64" i="1" s="1"/>
  <c r="N63" i="1"/>
  <c r="Q63" i="1" s="1"/>
  <c r="W62" i="1"/>
  <c r="X62" i="1" s="1"/>
  <c r="V61" i="1"/>
  <c r="Y61" i="1" s="1"/>
  <c r="S30" i="1"/>
  <c r="T30" i="1" s="1"/>
  <c r="R29" i="1"/>
  <c r="U29" i="1" s="1"/>
  <c r="N31" i="1"/>
  <c r="Q31" i="1" s="1"/>
  <c r="O32" i="1"/>
  <c r="P32" i="1" s="1"/>
  <c r="S62" i="1"/>
  <c r="T62" i="1" s="1"/>
  <c r="R61" i="1"/>
  <c r="U61" i="1" s="1"/>
  <c r="J63" i="1"/>
  <c r="M63" i="1" s="1"/>
  <c r="K64" i="1"/>
  <c r="L64" i="1" s="1"/>
  <c r="F65" i="1"/>
  <c r="I65" i="1" s="1"/>
  <c r="G66" i="1"/>
  <c r="H66" i="1" s="1"/>
  <c r="B65" i="1"/>
  <c r="E65" i="1" s="1"/>
  <c r="C66" i="1"/>
  <c r="D66" i="1" s="1"/>
  <c r="G33" i="1" l="1"/>
  <c r="H33" i="1" s="1"/>
  <c r="F32" i="1"/>
  <c r="I32" i="1" s="1"/>
  <c r="W30" i="1"/>
  <c r="X30" i="1" s="1"/>
  <c r="V29" i="1"/>
  <c r="Y29" i="1" s="1"/>
  <c r="G67" i="1"/>
  <c r="H67" i="1" s="1"/>
  <c r="F66" i="1"/>
  <c r="I66" i="1" s="1"/>
  <c r="R62" i="1"/>
  <c r="U62" i="1" s="1"/>
  <c r="S63" i="1"/>
  <c r="T63" i="1" s="1"/>
  <c r="N32" i="1"/>
  <c r="Q32" i="1" s="1"/>
  <c r="O33" i="1"/>
  <c r="P33" i="1" s="1"/>
  <c r="W63" i="1"/>
  <c r="X63" i="1" s="1"/>
  <c r="V62" i="1"/>
  <c r="Y62" i="1" s="1"/>
  <c r="B34" i="1"/>
  <c r="E34" i="1" s="1"/>
  <c r="C35" i="1"/>
  <c r="D35" i="1" s="1"/>
  <c r="N64" i="1"/>
  <c r="Q64" i="1" s="1"/>
  <c r="O65" i="1"/>
  <c r="P65" i="1" s="1"/>
  <c r="J32" i="1"/>
  <c r="M32" i="1" s="1"/>
  <c r="K33" i="1"/>
  <c r="L33" i="1" s="1"/>
  <c r="B66" i="1"/>
  <c r="E66" i="1" s="1"/>
  <c r="C67" i="1"/>
  <c r="D67" i="1" s="1"/>
  <c r="J64" i="1"/>
  <c r="M64" i="1" s="1"/>
  <c r="K65" i="1"/>
  <c r="L65" i="1" s="1"/>
  <c r="R30" i="1"/>
  <c r="U30" i="1" s="1"/>
  <c r="S31" i="1"/>
  <c r="T31" i="1" s="1"/>
  <c r="G34" i="1" l="1"/>
  <c r="H34" i="1" s="1"/>
  <c r="F33" i="1"/>
  <c r="I33" i="1" s="1"/>
  <c r="O66" i="1"/>
  <c r="P66" i="1" s="1"/>
  <c r="N65" i="1"/>
  <c r="Q65" i="1" s="1"/>
  <c r="F67" i="1"/>
  <c r="I67" i="1" s="1"/>
  <c r="G68" i="1"/>
  <c r="H68" i="1" s="1"/>
  <c r="O34" i="1"/>
  <c r="P34" i="1" s="1"/>
  <c r="N33" i="1"/>
  <c r="Q33" i="1" s="1"/>
  <c r="C68" i="1"/>
  <c r="D68" i="1" s="1"/>
  <c r="B67" i="1"/>
  <c r="E67" i="1" s="1"/>
  <c r="B35" i="1"/>
  <c r="E35" i="1" s="1"/>
  <c r="C36" i="1"/>
  <c r="D36" i="1" s="1"/>
  <c r="S32" i="1"/>
  <c r="T32" i="1" s="1"/>
  <c r="R31" i="1"/>
  <c r="U31" i="1" s="1"/>
  <c r="S64" i="1"/>
  <c r="T64" i="1" s="1"/>
  <c r="R63" i="1"/>
  <c r="U63" i="1" s="1"/>
  <c r="J33" i="1"/>
  <c r="M33" i="1" s="1"/>
  <c r="K34" i="1"/>
  <c r="L34" i="1" s="1"/>
  <c r="W31" i="1"/>
  <c r="X31" i="1" s="1"/>
  <c r="V30" i="1"/>
  <c r="Y30" i="1" s="1"/>
  <c r="J65" i="1"/>
  <c r="M65" i="1" s="1"/>
  <c r="K66" i="1"/>
  <c r="L66" i="1" s="1"/>
  <c r="W64" i="1"/>
  <c r="X64" i="1" s="1"/>
  <c r="V63" i="1"/>
  <c r="Y63" i="1" s="1"/>
  <c r="F34" i="1" l="1"/>
  <c r="I34" i="1" s="1"/>
  <c r="G35" i="1"/>
  <c r="H35" i="1" s="1"/>
  <c r="N34" i="1"/>
  <c r="Q34" i="1" s="1"/>
  <c r="O35" i="1"/>
  <c r="P35" i="1" s="1"/>
  <c r="J66" i="1"/>
  <c r="M66" i="1" s="1"/>
  <c r="K67" i="1"/>
  <c r="L67" i="1" s="1"/>
  <c r="S65" i="1"/>
  <c r="T65" i="1" s="1"/>
  <c r="R64" i="1"/>
  <c r="U64" i="1" s="1"/>
  <c r="C37" i="1"/>
  <c r="D37" i="1" s="1"/>
  <c r="B36" i="1"/>
  <c r="E36" i="1" s="1"/>
  <c r="G69" i="1"/>
  <c r="H69" i="1" s="1"/>
  <c r="F68" i="1"/>
  <c r="I68" i="1" s="1"/>
  <c r="W32" i="1"/>
  <c r="X32" i="1" s="1"/>
  <c r="V31" i="1"/>
  <c r="Y31" i="1" s="1"/>
  <c r="S33" i="1"/>
  <c r="T33" i="1" s="1"/>
  <c r="R32" i="1"/>
  <c r="U32" i="1" s="1"/>
  <c r="C69" i="1"/>
  <c r="D69" i="1" s="1"/>
  <c r="B68" i="1"/>
  <c r="E68" i="1" s="1"/>
  <c r="W65" i="1"/>
  <c r="X65" i="1" s="1"/>
  <c r="V64" i="1"/>
  <c r="Y64" i="1" s="1"/>
  <c r="J34" i="1"/>
  <c r="M34" i="1" s="1"/>
  <c r="K35" i="1"/>
  <c r="L35" i="1" s="1"/>
  <c r="O67" i="1"/>
  <c r="P67" i="1" s="1"/>
  <c r="N66" i="1"/>
  <c r="Q66" i="1" s="1"/>
  <c r="G36" i="1" l="1"/>
  <c r="H36" i="1" s="1"/>
  <c r="F35" i="1"/>
  <c r="I35" i="1" s="1"/>
  <c r="W33" i="1"/>
  <c r="X33" i="1" s="1"/>
  <c r="V32" i="1"/>
  <c r="Y32" i="1" s="1"/>
  <c r="C70" i="1"/>
  <c r="D70" i="1" s="1"/>
  <c r="B69" i="1"/>
  <c r="E69" i="1" s="1"/>
  <c r="S66" i="1"/>
  <c r="T66" i="1" s="1"/>
  <c r="R65" i="1"/>
  <c r="U65" i="1" s="1"/>
  <c r="J35" i="1"/>
  <c r="M35" i="1" s="1"/>
  <c r="K36" i="1"/>
  <c r="L36" i="1" s="1"/>
  <c r="G70" i="1"/>
  <c r="H70" i="1" s="1"/>
  <c r="F69" i="1"/>
  <c r="I69" i="1" s="1"/>
  <c r="K68" i="1"/>
  <c r="L68" i="1" s="1"/>
  <c r="J67" i="1"/>
  <c r="M67" i="1" s="1"/>
  <c r="S34" i="1"/>
  <c r="T34" i="1" s="1"/>
  <c r="R33" i="1"/>
  <c r="U33" i="1" s="1"/>
  <c r="O68" i="1"/>
  <c r="P68" i="1" s="1"/>
  <c r="N67" i="1"/>
  <c r="Q67" i="1" s="1"/>
  <c r="W66" i="1"/>
  <c r="X66" i="1" s="1"/>
  <c r="V65" i="1"/>
  <c r="Y65" i="1" s="1"/>
  <c r="C38" i="1"/>
  <c r="D38" i="1" s="1"/>
  <c r="B37" i="1"/>
  <c r="E37" i="1" s="1"/>
  <c r="O36" i="1"/>
  <c r="P36" i="1" s="1"/>
  <c r="N35" i="1"/>
  <c r="Q35" i="1" s="1"/>
  <c r="G37" i="1" l="1"/>
  <c r="H37" i="1" s="1"/>
  <c r="F36" i="1"/>
  <c r="I36" i="1" s="1"/>
  <c r="C39" i="1"/>
  <c r="B38" i="1"/>
  <c r="E38" i="1" s="1"/>
  <c r="S35" i="1"/>
  <c r="T35" i="1" s="1"/>
  <c r="R34" i="1"/>
  <c r="U34" i="1" s="1"/>
  <c r="J36" i="1"/>
  <c r="M36" i="1" s="1"/>
  <c r="K37" i="1"/>
  <c r="L37" i="1" s="1"/>
  <c r="W34" i="1"/>
  <c r="X34" i="1" s="1"/>
  <c r="V33" i="1"/>
  <c r="Y33" i="1" s="1"/>
  <c r="B70" i="1"/>
  <c r="E70" i="1" s="1"/>
  <c r="C71" i="1"/>
  <c r="D71" i="1" s="1"/>
  <c r="K69" i="1"/>
  <c r="L69" i="1" s="1"/>
  <c r="J68" i="1"/>
  <c r="M68" i="1" s="1"/>
  <c r="R66" i="1"/>
  <c r="U66" i="1" s="1"/>
  <c r="S67" i="1"/>
  <c r="T67" i="1" s="1"/>
  <c r="V66" i="1"/>
  <c r="Y66" i="1" s="1"/>
  <c r="W67" i="1"/>
  <c r="X67" i="1" s="1"/>
  <c r="N36" i="1"/>
  <c r="Q36" i="1" s="1"/>
  <c r="O37" i="1"/>
  <c r="P37" i="1" s="1"/>
  <c r="O69" i="1"/>
  <c r="P69" i="1" s="1"/>
  <c r="N68" i="1"/>
  <c r="Q68" i="1" s="1"/>
  <c r="G71" i="1"/>
  <c r="H71" i="1" s="1"/>
  <c r="F70" i="1"/>
  <c r="I70" i="1" s="1"/>
  <c r="D39" i="1" l="1"/>
  <c r="E40" i="1"/>
  <c r="G38" i="1"/>
  <c r="H38" i="1" s="1"/>
  <c r="F37" i="1"/>
  <c r="I37" i="1" s="1"/>
  <c r="G72" i="1"/>
  <c r="H72" i="1" s="1"/>
  <c r="F71" i="1"/>
  <c r="I71" i="1" s="1"/>
  <c r="W68" i="1"/>
  <c r="X68" i="1" s="1"/>
  <c r="V67" i="1"/>
  <c r="Y67" i="1" s="1"/>
  <c r="K38" i="1"/>
  <c r="L38" i="1" s="1"/>
  <c r="J37" i="1"/>
  <c r="M37" i="1" s="1"/>
  <c r="C72" i="1"/>
  <c r="D72" i="1" s="1"/>
  <c r="B71" i="1"/>
  <c r="E71" i="1" s="1"/>
  <c r="O70" i="1"/>
  <c r="P70" i="1" s="1"/>
  <c r="N69" i="1"/>
  <c r="Q69" i="1" s="1"/>
  <c r="S68" i="1"/>
  <c r="T68" i="1" s="1"/>
  <c r="R67" i="1"/>
  <c r="U67" i="1" s="1"/>
  <c r="R35" i="1"/>
  <c r="U35" i="1" s="1"/>
  <c r="S36" i="1"/>
  <c r="T36" i="1" s="1"/>
  <c r="W35" i="1"/>
  <c r="X35" i="1" s="1"/>
  <c r="V34" i="1"/>
  <c r="Y34" i="1" s="1"/>
  <c r="O38" i="1"/>
  <c r="P38" i="1" s="1"/>
  <c r="N37" i="1"/>
  <c r="Q37" i="1" s="1"/>
  <c r="K70" i="1"/>
  <c r="L70" i="1" s="1"/>
  <c r="J69" i="1"/>
  <c r="M69" i="1" s="1"/>
  <c r="B39" i="1"/>
  <c r="E39" i="1" s="1"/>
  <c r="F38" i="1" l="1"/>
  <c r="I38" i="1" s="1"/>
  <c r="G39" i="1"/>
  <c r="K39" i="1"/>
  <c r="J38" i="1"/>
  <c r="M38" i="1" s="1"/>
  <c r="V35" i="1"/>
  <c r="Y35" i="1" s="1"/>
  <c r="W36" i="1"/>
  <c r="X36" i="1" s="1"/>
  <c r="O71" i="1"/>
  <c r="P71" i="1" s="1"/>
  <c r="N70" i="1"/>
  <c r="Q70" i="1" s="1"/>
  <c r="W69" i="1"/>
  <c r="X69" i="1" s="1"/>
  <c r="V68" i="1"/>
  <c r="Y68" i="1" s="1"/>
  <c r="J70" i="1"/>
  <c r="M70" i="1" s="1"/>
  <c r="K71" i="1"/>
  <c r="L71" i="1" s="1"/>
  <c r="S37" i="1"/>
  <c r="T37" i="1" s="1"/>
  <c r="R36" i="1"/>
  <c r="U36" i="1" s="1"/>
  <c r="R68" i="1"/>
  <c r="U68" i="1" s="1"/>
  <c r="S69" i="1"/>
  <c r="T69" i="1" s="1"/>
  <c r="C73" i="1"/>
  <c r="D73" i="1" s="1"/>
  <c r="B72" i="1"/>
  <c r="E72" i="1" s="1"/>
  <c r="N38" i="1"/>
  <c r="Q38" i="1" s="1"/>
  <c r="O39" i="1"/>
  <c r="G73" i="1"/>
  <c r="H73" i="1" s="1"/>
  <c r="F72" i="1"/>
  <c r="I72" i="1" s="1"/>
  <c r="L39" i="1" l="1"/>
  <c r="M40" i="1"/>
  <c r="H39" i="1"/>
  <c r="P39" i="1"/>
  <c r="F39" i="1"/>
  <c r="I40" i="1" s="1"/>
  <c r="K72" i="1"/>
  <c r="L72" i="1" s="1"/>
  <c r="J71" i="1"/>
  <c r="M71" i="1" s="1"/>
  <c r="W37" i="1"/>
  <c r="X37" i="1" s="1"/>
  <c r="V36" i="1"/>
  <c r="Y36" i="1" s="1"/>
  <c r="S70" i="1"/>
  <c r="T70" i="1" s="1"/>
  <c r="R69" i="1"/>
  <c r="U69" i="1" s="1"/>
  <c r="B73" i="1"/>
  <c r="E73" i="1" s="1"/>
  <c r="C74" i="1"/>
  <c r="D74" i="1" s="1"/>
  <c r="V69" i="1"/>
  <c r="Y69" i="1" s="1"/>
  <c r="W70" i="1"/>
  <c r="X70" i="1" s="1"/>
  <c r="S38" i="1"/>
  <c r="T38" i="1" s="1"/>
  <c r="R37" i="1"/>
  <c r="U37" i="1" s="1"/>
  <c r="O72" i="1"/>
  <c r="P72" i="1" s="1"/>
  <c r="N71" i="1"/>
  <c r="Q71" i="1" s="1"/>
  <c r="G74" i="1"/>
  <c r="H74" i="1" s="1"/>
  <c r="F73" i="1"/>
  <c r="I73" i="1" s="1"/>
  <c r="N39" i="1"/>
  <c r="Q39" i="1" s="1"/>
  <c r="J39" i="1"/>
  <c r="M39" i="1" s="1"/>
  <c r="Q40" i="1" l="1"/>
  <c r="I39" i="1"/>
  <c r="R70" i="1"/>
  <c r="U70" i="1" s="1"/>
  <c r="S71" i="1"/>
  <c r="T71" i="1" s="1"/>
  <c r="G75" i="1"/>
  <c r="H75" i="1" s="1"/>
  <c r="F74" i="1"/>
  <c r="I74" i="1" s="1"/>
  <c r="W71" i="1"/>
  <c r="X71" i="1" s="1"/>
  <c r="V70" i="1"/>
  <c r="Y70" i="1" s="1"/>
  <c r="W38" i="1"/>
  <c r="X38" i="1" s="1"/>
  <c r="V37" i="1"/>
  <c r="Y37" i="1" s="1"/>
  <c r="C75" i="1"/>
  <c r="D75" i="1" s="1"/>
  <c r="B74" i="1"/>
  <c r="E74" i="1" s="1"/>
  <c r="O73" i="1"/>
  <c r="P73" i="1" s="1"/>
  <c r="N72" i="1"/>
  <c r="Q72" i="1" s="1"/>
  <c r="R38" i="1"/>
  <c r="U38" i="1" s="1"/>
  <c r="S39" i="1"/>
  <c r="K73" i="1"/>
  <c r="L73" i="1" s="1"/>
  <c r="J72" i="1"/>
  <c r="M72" i="1" s="1"/>
  <c r="T39" i="1" l="1"/>
  <c r="K74" i="1"/>
  <c r="L74" i="1" s="1"/>
  <c r="J73" i="1"/>
  <c r="M73" i="1" s="1"/>
  <c r="W72" i="1"/>
  <c r="X72" i="1" s="1"/>
  <c r="V71" i="1"/>
  <c r="Y71" i="1" s="1"/>
  <c r="R39" i="1"/>
  <c r="U39" i="1" s="1"/>
  <c r="C76" i="1"/>
  <c r="D76" i="1" s="1"/>
  <c r="B75" i="1"/>
  <c r="E75" i="1" s="1"/>
  <c r="G76" i="1"/>
  <c r="H76" i="1" s="1"/>
  <c r="F75" i="1"/>
  <c r="I75" i="1" s="1"/>
  <c r="R71" i="1"/>
  <c r="U71" i="1" s="1"/>
  <c r="S72" i="1"/>
  <c r="T72" i="1" s="1"/>
  <c r="W39" i="1"/>
  <c r="V38" i="1"/>
  <c r="Y38" i="1" s="1"/>
  <c r="N73" i="1"/>
  <c r="Q73" i="1" s="1"/>
  <c r="O74" i="1"/>
  <c r="P74" i="1" s="1"/>
  <c r="X39" i="1" l="1"/>
  <c r="U40" i="1"/>
  <c r="G77" i="1"/>
  <c r="F76" i="1"/>
  <c r="I76" i="1" s="1"/>
  <c r="V39" i="1"/>
  <c r="Y39" i="1" s="1"/>
  <c r="W73" i="1"/>
  <c r="X73" i="1" s="1"/>
  <c r="V72" i="1"/>
  <c r="Y72" i="1" s="1"/>
  <c r="S73" i="1"/>
  <c r="T73" i="1" s="1"/>
  <c r="R72" i="1"/>
  <c r="U72" i="1" s="1"/>
  <c r="O75" i="1"/>
  <c r="P75" i="1" s="1"/>
  <c r="N74" i="1"/>
  <c r="Q74" i="1" s="1"/>
  <c r="B76" i="1"/>
  <c r="E76" i="1" s="1"/>
  <c r="C77" i="1"/>
  <c r="J74" i="1"/>
  <c r="M74" i="1" s="1"/>
  <c r="K75" i="1"/>
  <c r="L75" i="1" s="1"/>
  <c r="H77" i="1" l="1"/>
  <c r="Y40" i="1"/>
  <c r="D77" i="1"/>
  <c r="E78" i="1"/>
  <c r="J75" i="1"/>
  <c r="M75" i="1" s="1"/>
  <c r="K76" i="1"/>
  <c r="L76" i="1" s="1"/>
  <c r="N75" i="1"/>
  <c r="Q75" i="1" s="1"/>
  <c r="O76" i="1"/>
  <c r="P76" i="1" s="1"/>
  <c r="R73" i="1"/>
  <c r="U73" i="1" s="1"/>
  <c r="S74" i="1"/>
  <c r="T74" i="1" s="1"/>
  <c r="F77" i="1"/>
  <c r="I77" i="1" s="1"/>
  <c r="V73" i="1"/>
  <c r="Y73" i="1" s="1"/>
  <c r="W74" i="1"/>
  <c r="X74" i="1" s="1"/>
  <c r="B77" i="1"/>
  <c r="E77" i="1" s="1"/>
  <c r="I78" i="1" l="1"/>
  <c r="W75" i="1"/>
  <c r="X75" i="1" s="1"/>
  <c r="V74" i="1"/>
  <c r="Y74" i="1" s="1"/>
  <c r="N76" i="1"/>
  <c r="Q76" i="1" s="1"/>
  <c r="O77" i="1"/>
  <c r="K77" i="1"/>
  <c r="J76" i="1"/>
  <c r="M76" i="1" s="1"/>
  <c r="S75" i="1"/>
  <c r="T75" i="1" s="1"/>
  <c r="R74" i="1"/>
  <c r="U74" i="1" s="1"/>
  <c r="L77" i="1" l="1"/>
  <c r="M78" i="1"/>
  <c r="P77" i="1"/>
  <c r="Q78" i="1"/>
  <c r="J77" i="1"/>
  <c r="M77" i="1" s="1"/>
  <c r="N77" i="1"/>
  <c r="Q77" i="1" s="1"/>
  <c r="R75" i="1"/>
  <c r="U75" i="1" s="1"/>
  <c r="S76" i="1"/>
  <c r="T76" i="1" s="1"/>
  <c r="V75" i="1"/>
  <c r="Y75" i="1" s="1"/>
  <c r="W76" i="1"/>
  <c r="X76" i="1" s="1"/>
  <c r="S77" i="1" l="1"/>
  <c r="R76" i="1"/>
  <c r="U76" i="1" s="1"/>
  <c r="W77" i="1"/>
  <c r="V76" i="1"/>
  <c r="Y76" i="1" s="1"/>
  <c r="X77" i="1" l="1"/>
  <c r="Y78" i="1"/>
  <c r="T77" i="1"/>
  <c r="U78" i="1"/>
  <c r="V77" i="1"/>
  <c r="Y77" i="1" s="1"/>
  <c r="R77" i="1"/>
  <c r="U77" i="1" s="1"/>
</calcChain>
</file>

<file path=xl/sharedStrings.xml><?xml version="1.0" encoding="utf-8"?>
<sst xmlns="http://schemas.openxmlformats.org/spreadsheetml/2006/main" count="171" uniqueCount="78">
  <si>
    <t xml:space="preserve">Startår </t>
  </si>
  <si>
    <t xml:space="preserve">Startmåned </t>
  </si>
  <si>
    <t>Navn</t>
  </si>
  <si>
    <t>Skærtorsdag</t>
  </si>
  <si>
    <t>Langfredag</t>
  </si>
  <si>
    <t>Påskedag</t>
  </si>
  <si>
    <t>2. påskedag</t>
  </si>
  <si>
    <t>Grundlovsdag</t>
  </si>
  <si>
    <t>2. juledag</t>
  </si>
  <si>
    <t>T</t>
  </si>
  <si>
    <t>a</t>
  </si>
  <si>
    <t>b</t>
  </si>
  <si>
    <t>c</t>
  </si>
  <si>
    <t>d</t>
  </si>
  <si>
    <t>e</t>
  </si>
  <si>
    <t>k</t>
  </si>
  <si>
    <t>p</t>
  </si>
  <si>
    <t>q</t>
  </si>
  <si>
    <t>M</t>
  </si>
  <si>
    <t>N</t>
  </si>
  <si>
    <t xml:space="preserve"> </t>
  </si>
  <si>
    <t>Måneder</t>
  </si>
  <si>
    <t>Tal</t>
  </si>
  <si>
    <t>Påske år1</t>
  </si>
  <si>
    <t>Påske år2</t>
  </si>
  <si>
    <t>Dato</t>
  </si>
  <si>
    <t>Tekst↓</t>
  </si>
  <si>
    <r>
      <rPr>
        <b/>
        <u/>
        <sz val="11"/>
        <color rgb="FFFF0000"/>
        <rFont val="Calibri"/>
        <family val="2"/>
      </rPr>
      <t>&lt;&lt;&lt;</t>
    </r>
    <r>
      <rPr>
        <b/>
        <u/>
        <sz val="11"/>
        <color theme="10"/>
        <rFont val="Calibri"/>
        <family val="2"/>
      </rPr>
      <t xml:space="preserve"> Tilbage til kalender</t>
    </r>
  </si>
  <si>
    <t>Palmesøndag</t>
  </si>
  <si>
    <t>Opslagsdato↓</t>
  </si>
  <si>
    <t>Mine begivenheder</t>
  </si>
  <si>
    <t>Altid</t>
  </si>
  <si>
    <t>Fremhæv dags dato</t>
  </si>
  <si>
    <r>
      <t xml:space="preserve">Mine begivenheder </t>
    </r>
    <r>
      <rPr>
        <b/>
        <sz val="11"/>
        <color rgb="FFFF0000"/>
        <rFont val="Calibri"/>
        <family val="2"/>
      </rPr>
      <t>&gt;&gt;&gt;</t>
    </r>
  </si>
  <si>
    <t>Gentages 
hvert år</t>
  </si>
  <si>
    <t>Nytår</t>
  </si>
  <si>
    <t>Bededag</t>
  </si>
  <si>
    <t>Kristi himmelfart</t>
  </si>
  <si>
    <t>Dansk</t>
  </si>
  <si>
    <t>Norsk</t>
  </si>
  <si>
    <t>Svensk</t>
  </si>
  <si>
    <t>1. nyttårsdag</t>
  </si>
  <si>
    <t>Skjærtorsdag</t>
  </si>
  <si>
    <t>1. Påskedag</t>
  </si>
  <si>
    <t>2. pinsedag</t>
  </si>
  <si>
    <t>Grunnlovsdag</t>
  </si>
  <si>
    <t>1. pinsedag</t>
  </si>
  <si>
    <t>1. juledag</t>
  </si>
  <si>
    <t>Nytårsdagen</t>
  </si>
  <si>
    <t>Långfredagen</t>
  </si>
  <si>
    <t>Påskdagen</t>
  </si>
  <si>
    <t>Annandag påsk</t>
  </si>
  <si>
    <t>Kristi himmelfärdsdag</t>
  </si>
  <si>
    <t>Pingstdagen</t>
  </si>
  <si>
    <t>Juldagen</t>
  </si>
  <si>
    <t>Annandag jul</t>
  </si>
  <si>
    <t>Trettondedag jul</t>
  </si>
  <si>
    <t>Första maj</t>
  </si>
  <si>
    <t>Sveriges nationaldag</t>
  </si>
  <si>
    <t>Midsommar</t>
  </si>
  <si>
    <t>Alla helgons dag</t>
  </si>
  <si>
    <t>Kristi himmelfärd</t>
  </si>
  <si>
    <t>Arbeidernes dag</t>
  </si>
  <si>
    <t>Helligdage</t>
  </si>
  <si>
    <t>v 1.3</t>
  </si>
  <si>
    <t>Nej</t>
  </si>
  <si>
    <t>B-skat</t>
  </si>
  <si>
    <t>Moms halvår/kvt.</t>
  </si>
  <si>
    <t>Moms kvt.</t>
  </si>
  <si>
    <t>Lønsum 4.kvt. 2024</t>
  </si>
  <si>
    <t>Lønsum 1.kvt. 2025</t>
  </si>
  <si>
    <t>Lønsum 2.kvt. 2025</t>
  </si>
  <si>
    <t>Lønsum 3.kvt. 2025</t>
  </si>
  <si>
    <t>Lønsum, årsopg.</t>
  </si>
  <si>
    <t>Frist oplysn.skema</t>
  </si>
  <si>
    <t>A-skat og AM-SMV</t>
  </si>
  <si>
    <t>Årsopg. medio marts</t>
  </si>
  <si>
    <t>Forskudsopgørelse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</si>
</sst>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"/>
    <numFmt numFmtId="165" formatCode="ddd"/>
    <numFmt numFmtId="166" formatCode="d"/>
  </numFmts>
  <fonts count="4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1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Verdana"/>
      <family val="2"/>
    </font>
    <font>
      <sz val="11"/>
      <color indexed="8"/>
      <name val="Verdana"/>
      <family val="2"/>
    </font>
    <font>
      <b/>
      <i/>
      <sz val="28"/>
      <color theme="8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b/>
      <i/>
      <sz val="36"/>
      <color theme="3"/>
      <name val="Verdana"/>
      <family val="2"/>
    </font>
    <font>
      <b/>
      <sz val="16"/>
      <color theme="0"/>
      <name val="Verdana"/>
      <family val="2"/>
    </font>
    <font>
      <sz val="7"/>
      <color indexed="8"/>
      <name val="Verdana"/>
      <family val="2"/>
    </font>
    <font>
      <sz val="8"/>
      <color theme="1"/>
      <name val="Verdana"/>
      <family val="2"/>
    </font>
    <font>
      <sz val="11"/>
      <color theme="3"/>
      <name val="Verdana"/>
      <family val="2"/>
    </font>
    <font>
      <b/>
      <sz val="11"/>
      <color theme="0"/>
      <name val="Calibri"/>
      <family val="2"/>
    </font>
    <font>
      <sz val="10"/>
      <color indexed="8"/>
      <name val="Calibri"/>
      <family val="2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b/>
      <u/>
      <sz val="11"/>
      <color rgb="FFFF0000"/>
      <name val="Calibri"/>
      <family val="2"/>
    </font>
    <font>
      <b/>
      <sz val="11"/>
      <color theme="0" tint="-0.14999847407452621"/>
      <name val="Calibri"/>
      <family val="2"/>
    </font>
    <font>
      <sz val="10"/>
      <color theme="0" tint="-0.14999847407452621"/>
      <name val="Calibri"/>
      <family val="2"/>
    </font>
    <font>
      <b/>
      <sz val="12"/>
      <color theme="3"/>
      <name val="Calibri"/>
      <family val="2"/>
      <scheme val="minor"/>
    </font>
    <font>
      <sz val="9"/>
      <color indexed="8"/>
      <name val="Calibri"/>
      <family val="2"/>
    </font>
    <font>
      <sz val="8"/>
      <name val="Calibri"/>
      <family val="2"/>
    </font>
    <font>
      <sz val="10"/>
      <name val="Verdana"/>
      <family val="2"/>
    </font>
    <font>
      <sz val="8"/>
      <name val="Verdana"/>
      <family val="2"/>
    </font>
    <font>
      <b/>
      <sz val="11"/>
      <color rgb="FFFF0000"/>
      <name val="Calibri"/>
      <family val="2"/>
    </font>
    <font>
      <b/>
      <sz val="11"/>
      <color theme="10"/>
      <name val="Calibri"/>
      <family val="2"/>
    </font>
    <font>
      <sz val="11"/>
      <color theme="1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1454817346722"/>
      </right>
      <top/>
      <bottom style="thin">
        <color indexed="64"/>
      </bottom>
      <diagonal/>
    </border>
    <border>
      <left style="thin">
        <color theme="4" tint="0.39994506668294322"/>
      </left>
      <right style="thin">
        <color theme="4" tint="0.39991454817346722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ont="0" applyFill="0" applyBorder="0" applyAlignment="0" applyProtection="0"/>
    <xf numFmtId="0" fontId="33" fillId="0" borderId="0" applyNumberFormat="0" applyFill="0" applyBorder="0" applyAlignment="0" applyProtection="0"/>
  </cellStyleXfs>
  <cellXfs count="54">
    <xf numFmtId="0" fontId="0" fillId="0" borderId="0" xfId="0"/>
    <xf numFmtId="0" fontId="22" fillId="0" borderId="0" xfId="0" applyFont="1" applyProtection="1">
      <protection hidden="1"/>
    </xf>
    <xf numFmtId="0" fontId="22" fillId="0" borderId="0" xfId="42" applyFont="1" applyProtection="1">
      <protection hidden="1"/>
    </xf>
    <xf numFmtId="0" fontId="30" fillId="0" borderId="0" xfId="42" applyFont="1" applyProtection="1">
      <protection hidden="1"/>
    </xf>
    <xf numFmtId="0" fontId="23" fillId="0" borderId="0" xfId="42" applyFont="1" applyAlignment="1" applyProtection="1">
      <alignment vertical="center"/>
      <protection hidden="1"/>
    </xf>
    <xf numFmtId="165" fontId="24" fillId="0" borderId="17" xfId="42" applyNumberFormat="1" applyFont="1" applyBorder="1" applyAlignment="1" applyProtection="1">
      <alignment vertical="center"/>
      <protection hidden="1"/>
    </xf>
    <xf numFmtId="166" fontId="24" fillId="0" borderId="18" xfId="42" applyNumberFormat="1" applyFont="1" applyBorder="1" applyAlignment="1" applyProtection="1">
      <alignment horizontal="left" vertical="center"/>
      <protection hidden="1"/>
    </xf>
    <xf numFmtId="0" fontId="29" fillId="0" borderId="18" xfId="42" applyFont="1" applyBorder="1" applyAlignment="1" applyProtection="1">
      <alignment vertical="center"/>
      <protection hidden="1"/>
    </xf>
    <xf numFmtId="166" fontId="24" fillId="0" borderId="19" xfId="42" applyNumberFormat="1" applyFont="1" applyBorder="1" applyAlignment="1" applyProtection="1">
      <alignment vertical="center"/>
      <protection hidden="1"/>
    </xf>
    <xf numFmtId="0" fontId="24" fillId="0" borderId="20" xfId="42" applyFont="1" applyBorder="1" applyAlignment="1" applyProtection="1">
      <alignment vertical="center"/>
      <protection hidden="1"/>
    </xf>
    <xf numFmtId="165" fontId="24" fillId="0" borderId="21" xfId="42" applyNumberFormat="1" applyFont="1" applyBorder="1" applyAlignment="1" applyProtection="1">
      <alignment vertical="center"/>
      <protection hidden="1"/>
    </xf>
    <xf numFmtId="0" fontId="24" fillId="0" borderId="19" xfId="42" applyFont="1" applyBorder="1" applyAlignment="1" applyProtection="1">
      <alignment vertical="center"/>
      <protection hidden="1"/>
    </xf>
    <xf numFmtId="0" fontId="18" fillId="0" borderId="0" xfId="42" applyFont="1" applyAlignment="1" applyProtection="1">
      <alignment wrapText="1"/>
      <protection hidden="1"/>
    </xf>
    <xf numFmtId="0" fontId="28" fillId="34" borderId="13" xfId="0" applyFont="1" applyFill="1" applyBorder="1" applyProtection="1">
      <protection hidden="1"/>
    </xf>
    <xf numFmtId="0" fontId="21" fillId="34" borderId="11" xfId="0" applyFont="1" applyFill="1" applyBorder="1" applyProtection="1">
      <protection hidden="1"/>
    </xf>
    <xf numFmtId="0" fontId="28" fillId="34" borderId="14" xfId="0" applyFont="1" applyFill="1" applyBorder="1" applyAlignment="1" applyProtection="1">
      <alignment horizontal="right"/>
      <protection hidden="1"/>
    </xf>
    <xf numFmtId="0" fontId="25" fillId="0" borderId="0" xfId="42" applyFont="1" applyAlignment="1" applyProtection="1">
      <alignment horizontal="left"/>
      <protection hidden="1"/>
    </xf>
    <xf numFmtId="14" fontId="0" fillId="0" borderId="10" xfId="0" applyNumberFormat="1" applyBorder="1" applyProtection="1">
      <protection locked="0"/>
    </xf>
    <xf numFmtId="49" fontId="0" fillId="0" borderId="10" xfId="0" applyNumberFormat="1" applyBorder="1" applyProtection="1">
      <protection locked="0"/>
    </xf>
    <xf numFmtId="14" fontId="0" fillId="0" borderId="10" xfId="0" applyNumberFormat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6" fillId="37" borderId="0" xfId="0" applyFont="1" applyFill="1" applyProtection="1">
      <protection hidden="1"/>
    </xf>
    <xf numFmtId="0" fontId="37" fillId="37" borderId="0" xfId="0" applyFont="1" applyFill="1" applyAlignment="1" applyProtection="1">
      <alignment horizontal="center"/>
      <protection hidden="1"/>
    </xf>
    <xf numFmtId="14" fontId="37" fillId="37" borderId="0" xfId="0" applyNumberFormat="1" applyFont="1" applyFill="1" applyAlignment="1" applyProtection="1">
      <alignment horizontal="center"/>
      <protection hidden="1"/>
    </xf>
    <xf numFmtId="14" fontId="0" fillId="0" borderId="10" xfId="0" quotePrefix="1" applyNumberFormat="1" applyBorder="1" applyProtection="1">
      <protection hidden="1"/>
    </xf>
    <xf numFmtId="0" fontId="38" fillId="0" borderId="22" xfId="0" applyFont="1" applyBorder="1" applyAlignment="1" applyProtection="1">
      <alignment horizontal="center"/>
      <protection locked="0"/>
    </xf>
    <xf numFmtId="0" fontId="38" fillId="0" borderId="22" xfId="42" applyFont="1" applyBorder="1" applyAlignment="1" applyProtection="1">
      <alignment horizontal="center"/>
      <protection locked="0"/>
    </xf>
    <xf numFmtId="0" fontId="39" fillId="0" borderId="0" xfId="0" applyFont="1" applyAlignment="1">
      <alignment vertical="top"/>
    </xf>
    <xf numFmtId="165" fontId="41" fillId="0" borderId="21" xfId="42" applyNumberFormat="1" applyFont="1" applyBorder="1" applyAlignment="1" applyProtection="1">
      <alignment vertical="center"/>
      <protection hidden="1"/>
    </xf>
    <xf numFmtId="166" fontId="41" fillId="0" borderId="18" xfId="42" applyNumberFormat="1" applyFont="1" applyBorder="1" applyAlignment="1" applyProtection="1">
      <alignment horizontal="left" vertical="center"/>
      <protection hidden="1"/>
    </xf>
    <xf numFmtId="0" fontId="42" fillId="0" borderId="18" xfId="42" applyFont="1" applyBorder="1" applyAlignment="1" applyProtection="1">
      <alignment vertical="center"/>
      <protection hidden="1"/>
    </xf>
    <xf numFmtId="0" fontId="41" fillId="0" borderId="20" xfId="42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0" fontId="20" fillId="0" borderId="0" xfId="0" applyFont="1" applyProtection="1">
      <protection hidden="1"/>
    </xf>
    <xf numFmtId="0" fontId="38" fillId="0" borderId="22" xfId="42" applyFont="1" applyBorder="1" applyAlignment="1" applyProtection="1">
      <alignment horizontal="center"/>
      <protection locked="0" hidden="1"/>
    </xf>
    <xf numFmtId="0" fontId="0" fillId="0" borderId="0" xfId="0" applyProtection="1">
      <protection locked="0"/>
    </xf>
    <xf numFmtId="0" fontId="29" fillId="38" borderId="18" xfId="42" applyFont="1" applyFill="1" applyBorder="1" applyAlignment="1" applyProtection="1">
      <alignment vertical="center"/>
      <protection hidden="1"/>
    </xf>
    <xf numFmtId="0" fontId="44" fillId="0" borderId="23" xfId="43" applyFont="1" applyFill="1" applyBorder="1" applyAlignment="1" applyProtection="1">
      <alignment horizontal="center"/>
      <protection hidden="1"/>
    </xf>
    <xf numFmtId="0" fontId="45" fillId="0" borderId="24" xfId="43" applyFont="1" applyFill="1" applyBorder="1" applyAlignment="1" applyProtection="1">
      <alignment horizontal="center"/>
      <protection hidden="1"/>
    </xf>
    <xf numFmtId="0" fontId="45" fillId="0" borderId="25" xfId="43" applyFont="1" applyFill="1" applyBorder="1" applyAlignment="1" applyProtection="1">
      <alignment horizontal="center"/>
      <protection hidden="1"/>
    </xf>
    <xf numFmtId="0" fontId="26" fillId="0" borderId="0" xfId="42" applyFont="1" applyAlignment="1" applyProtection="1">
      <alignment horizontal="right" vertical="top"/>
      <protection hidden="1"/>
    </xf>
    <xf numFmtId="164" fontId="27" fillId="33" borderId="15" xfId="42" applyNumberFormat="1" applyFont="1" applyFill="1" applyBorder="1" applyAlignment="1" applyProtection="1">
      <alignment horizontal="center" vertical="center"/>
      <protection hidden="1"/>
    </xf>
    <xf numFmtId="164" fontId="27" fillId="33" borderId="12" xfId="0" applyNumberFormat="1" applyFont="1" applyFill="1" applyBorder="1" applyAlignment="1" applyProtection="1">
      <alignment horizontal="center" vertical="center"/>
      <protection hidden="1"/>
    </xf>
    <xf numFmtId="164" fontId="27" fillId="33" borderId="12" xfId="42" applyNumberFormat="1" applyFont="1" applyFill="1" applyBorder="1" applyAlignment="1" applyProtection="1">
      <alignment horizontal="center" vertical="center"/>
      <protection hidden="1"/>
    </xf>
    <xf numFmtId="164" fontId="27" fillId="33" borderId="16" xfId="0" applyNumberFormat="1" applyFont="1" applyFill="1" applyBorder="1" applyAlignment="1" applyProtection="1">
      <alignment horizontal="center" vertical="center"/>
      <protection hidden="1"/>
    </xf>
    <xf numFmtId="0" fontId="34" fillId="0" borderId="0" xfId="43" applyFont="1" applyAlignment="1">
      <alignment horizontal="left"/>
    </xf>
    <xf numFmtId="0" fontId="31" fillId="36" borderId="0" xfId="0" applyFont="1" applyFill="1" applyAlignment="1">
      <alignment horizontal="center"/>
    </xf>
    <xf numFmtId="0" fontId="32" fillId="35" borderId="27" xfId="0" applyFont="1" applyFill="1" applyBorder="1" applyAlignment="1" applyProtection="1">
      <alignment horizontal="center" vertical="center"/>
      <protection locked="0" hidden="1"/>
    </xf>
    <xf numFmtId="0" fontId="32" fillId="35" borderId="26" xfId="0" applyFont="1" applyFill="1" applyBorder="1" applyAlignment="1" applyProtection="1">
      <alignment horizontal="center" vertical="center"/>
      <protection locked="0" hidden="1"/>
    </xf>
    <xf numFmtId="0" fontId="32" fillId="35" borderId="29" xfId="0" applyFont="1" applyFill="1" applyBorder="1" applyAlignment="1" applyProtection="1">
      <alignment horizontal="center" vertical="center" wrapText="1"/>
      <protection locked="0" hidden="1"/>
    </xf>
    <xf numFmtId="0" fontId="32" fillId="35" borderId="28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/>
      <protection hidden="1"/>
    </xf>
  </cellXfs>
  <cellStyles count="44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Default" xfId="42" xr:uid="{00000000-0005-0000-0000-000015000000}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Link" xfId="43" builtinId="8"/>
    <cellStyle name="Neutral" xfId="8" builtinId="28" customBuiltin="1"/>
    <cellStyle name="Normal" xfId="0" builtinId="0" customBuiltin="1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2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9"/>
        </patternFill>
      </fill>
      <border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vertical/>
        <horizontal/>
      </border>
    </dxf>
    <dxf>
      <font>
        <color theme="8"/>
      </font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xcel-regneark.dk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xcel-regneark.dk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4</xdr:row>
      <xdr:rowOff>89535</xdr:rowOff>
    </xdr:from>
    <xdr:to>
      <xdr:col>4</xdr:col>
      <xdr:colOff>223448</xdr:colOff>
      <xdr:row>5</xdr:row>
      <xdr:rowOff>211215</xdr:rowOff>
    </xdr:to>
    <xdr:pic>
      <xdr:nvPicPr>
        <xdr:cNvPr id="2" name="Billed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1" y="836295"/>
          <a:ext cx="1884607" cy="3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42</xdr:row>
      <xdr:rowOff>89535</xdr:rowOff>
    </xdr:from>
    <xdr:to>
      <xdr:col>4</xdr:col>
      <xdr:colOff>223448</xdr:colOff>
      <xdr:row>43</xdr:row>
      <xdr:rowOff>211215</xdr:rowOff>
    </xdr:to>
    <xdr:pic>
      <xdr:nvPicPr>
        <xdr:cNvPr id="3" name="Billed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1" y="7793355"/>
          <a:ext cx="1884607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981075</xdr:colOff>
      <xdr:row>0</xdr:row>
      <xdr:rowOff>0</xdr:rowOff>
    </xdr:from>
    <xdr:to>
      <xdr:col>6</xdr:col>
      <xdr:colOff>19800</xdr:colOff>
      <xdr:row>1</xdr:row>
      <xdr:rowOff>159766</xdr:rowOff>
    </xdr:to>
    <xdr:pic>
      <xdr:nvPicPr>
        <xdr:cNvPr id="2" name="Billed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27C41A-E56F-44F7-A9B9-C00586238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0" y="0"/>
          <a:ext cx="1620000" cy="35026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autoPageBreaks="0"/>
  </sheetPr>
  <dimension ref="A1:AA79"/>
  <sheetViews>
    <sheetView showGridLines="0" showRowColHeaders="0" tabSelected="1" topLeftCell="A31" zoomScaleNormal="100" workbookViewId="0">
      <selection activeCell="T49" sqref="T49"/>
    </sheetView>
  </sheetViews>
  <sheetFormatPr defaultColWidth="0" defaultRowHeight="13.8" zeroHeight="1" x14ac:dyDescent="0.25"/>
  <cols>
    <col min="1" max="1" width="7.33203125" style="2" customWidth="1"/>
    <col min="2" max="2" width="5.109375" style="2" customWidth="1"/>
    <col min="3" max="3" width="3.6640625" style="2" customWidth="1"/>
    <col min="4" max="4" width="15.44140625" style="2" customWidth="1"/>
    <col min="5" max="5" width="3.33203125" style="2" customWidth="1"/>
    <col min="6" max="6" width="5.109375" style="2" customWidth="1"/>
    <col min="7" max="7" width="3.6640625" style="2" customWidth="1"/>
    <col min="8" max="8" width="15.44140625" style="2" customWidth="1"/>
    <col min="9" max="9" width="3.33203125" style="2" customWidth="1"/>
    <col min="10" max="10" width="5.109375" style="2" customWidth="1"/>
    <col min="11" max="11" width="3.6640625" style="2" customWidth="1"/>
    <col min="12" max="12" width="15.44140625" style="2" customWidth="1"/>
    <col min="13" max="13" width="3.33203125" style="2" bestFit="1" customWidth="1"/>
    <col min="14" max="14" width="5.109375" style="2" customWidth="1"/>
    <col min="15" max="15" width="3.6640625" style="2" customWidth="1"/>
    <col min="16" max="16" width="15.44140625" style="2" customWidth="1"/>
    <col min="17" max="17" width="3.33203125" style="2" bestFit="1" customWidth="1"/>
    <col min="18" max="18" width="5.109375" style="2" customWidth="1"/>
    <col min="19" max="19" width="3.6640625" style="2" customWidth="1"/>
    <col min="20" max="20" width="15.44140625" style="2" customWidth="1"/>
    <col min="21" max="21" width="3.33203125" style="2" bestFit="1" customWidth="1"/>
    <col min="22" max="22" width="5.109375" style="2" customWidth="1"/>
    <col min="23" max="23" width="3.6640625" style="2" customWidth="1"/>
    <col min="24" max="24" width="15.44140625" style="2" customWidth="1"/>
    <col min="25" max="25" width="3.33203125" style="2" bestFit="1" customWidth="1"/>
    <col min="26" max="26" width="12.33203125" style="2" bestFit="1" customWidth="1"/>
    <col min="27" max="27" width="12.33203125" style="2" hidden="1" customWidth="1"/>
    <col min="28" max="16384" width="9.109375" style="2" hidden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6" x14ac:dyDescent="0.3">
      <c r="B2" s="3"/>
      <c r="C2" s="32" t="s">
        <v>0</v>
      </c>
      <c r="D2" s="25">
        <v>2025</v>
      </c>
      <c r="E2" s="1"/>
      <c r="H2" s="33" t="s">
        <v>32</v>
      </c>
      <c r="I2"/>
      <c r="L2" s="33" t="s">
        <v>63</v>
      </c>
      <c r="U2" s="39" t="s">
        <v>33</v>
      </c>
      <c r="V2" s="40"/>
      <c r="W2" s="40"/>
      <c r="X2" s="40"/>
      <c r="Y2" s="41"/>
      <c r="Z2" s="1"/>
      <c r="AA2" s="1"/>
    </row>
    <row r="3" spans="1:27" ht="15.6" x14ac:dyDescent="0.3">
      <c r="B3" s="3"/>
      <c r="C3" s="32" t="s">
        <v>1</v>
      </c>
      <c r="D3" s="36" t="str">
        <f>' '!D2</f>
        <v>Januar</v>
      </c>
      <c r="E3" s="1"/>
      <c r="F3" s="1"/>
      <c r="G3" s="1"/>
      <c r="H3" s="26" t="s">
        <v>65</v>
      </c>
      <c r="L3" s="26" t="s">
        <v>38</v>
      </c>
      <c r="Y3" s="1"/>
      <c r="Z3" s="1"/>
      <c r="AA3" s="1"/>
    </row>
    <row r="4" spans="1:27" x14ac:dyDescent="0.25">
      <c r="Y4" s="1"/>
      <c r="Z4" s="1"/>
      <c r="AA4" s="1"/>
    </row>
    <row r="5" spans="1:27" ht="21.75" customHeight="1" x14ac:dyDescent="0.25">
      <c r="A5" s="2" t="s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2">
        <f>IF(YEAR(C9)=YEAR(W9),YEAR(C9),YEAR(C9)&amp;" / "&amp;YEAR(W9))</f>
        <v>2025</v>
      </c>
      <c r="S5" s="42"/>
      <c r="T5" s="42"/>
      <c r="U5" s="42"/>
      <c r="V5" s="42"/>
      <c r="W5" s="42"/>
      <c r="X5" s="42"/>
      <c r="Y5" s="42"/>
      <c r="Z5" s="1"/>
      <c r="AA5" s="1"/>
    </row>
    <row r="6" spans="1:27" ht="21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2"/>
      <c r="S6" s="42"/>
      <c r="T6" s="42"/>
      <c r="U6" s="42"/>
      <c r="V6" s="42"/>
      <c r="W6" s="42"/>
      <c r="X6" s="42"/>
      <c r="Y6" s="42"/>
      <c r="Z6" s="1"/>
      <c r="AA6" s="1"/>
    </row>
    <row r="7" spans="1:27" x14ac:dyDescent="0.25">
      <c r="A7" s="1"/>
      <c r="B7" s="1"/>
      <c r="C7" s="1"/>
      <c r="Y7" s="1"/>
      <c r="Z7" s="1"/>
      <c r="AA7" s="1"/>
    </row>
    <row r="8" spans="1:27" ht="21.75" customHeight="1" x14ac:dyDescent="0.25">
      <c r="B8" s="45" t="str">
        <f>PROPER(TEXT(DATE($D$2,' '!G2,1),"mmmm"))</f>
        <v>Januar</v>
      </c>
      <c r="C8" s="44"/>
      <c r="D8" s="44"/>
      <c r="E8" s="46"/>
      <c r="F8" s="43" t="str">
        <f>PROPER(TEXT(DATE($D$2,' '!H2,1),"mmmm"))</f>
        <v>Februar</v>
      </c>
      <c r="G8" s="44"/>
      <c r="H8" s="44"/>
      <c r="I8" s="46"/>
      <c r="J8" s="43" t="str">
        <f>PROPER(TEXT(DATE($D$2,' '!I2,1),"mmmm"))</f>
        <v>Marts</v>
      </c>
      <c r="K8" s="44"/>
      <c r="L8" s="44"/>
      <c r="M8" s="46"/>
      <c r="N8" s="43" t="str">
        <f>PROPER(TEXT(DATE($D$2,' '!J2,1),"mmmm"))</f>
        <v>April</v>
      </c>
      <c r="O8" s="44"/>
      <c r="P8" s="44"/>
      <c r="Q8" s="46"/>
      <c r="R8" s="43" t="str">
        <f>PROPER(TEXT(DATE($D$2,' '!K2,1),"mmmm"))</f>
        <v>Maj</v>
      </c>
      <c r="S8" s="44"/>
      <c r="T8" s="44"/>
      <c r="U8" s="46"/>
      <c r="V8" s="43" t="str">
        <f>PROPER(TEXT(DATE($D$2,' '!L2,1),"mmmm"))</f>
        <v>Juni</v>
      </c>
      <c r="W8" s="44"/>
      <c r="X8" s="44"/>
      <c r="Y8" s="44"/>
    </row>
    <row r="9" spans="1:27" x14ac:dyDescent="0.25">
      <c r="B9" s="5">
        <f>IF(WEEKDAY(44562,1)=7,WEEKDAY(C9,1),WEEKDAY(C9-1462,1))</f>
        <v>4</v>
      </c>
      <c r="C9" s="6">
        <f>DATE(D$2,' '!G$2,1)</f>
        <v>45658</v>
      </c>
      <c r="D9" s="7" t="str">
        <f>IF(ISERROR(VLOOKUP(C9,'  '!$C$6:$E$371,3,FALSE)),IF(ISERROR(VLOOKUP(C9,' '!$A$1:$B$50,2,FALSE)),"",VLOOKUP(C9,' '!$A$1:$B$50,2,FALSE)),VLOOKUP(C9,'  '!$C$6:$E$371,3,FALSE))</f>
        <v>Nytår</v>
      </c>
      <c r="E9" s="8" t="str">
        <f t="shared" ref="E9:E10" si="0">IF(IF(WEEKDAY(44562,1)=7,B9=2,B9=3),1+INT((C9-DATE(YEAR(C9+4-WEEKDAY(C9+6)),1,5)+WEEKDAY(DATE(YEAR(C9+4-WEEKDAY(C9+6)),1,3)))/7),"")</f>
        <v/>
      </c>
      <c r="F9" s="5">
        <f>IF(WEEKDAY(44562,1)=7,WEEKDAY(G9,1),WEEKDAY(G9-1462,1))</f>
        <v>7</v>
      </c>
      <c r="G9" s="6">
        <f>DATE(' '!H$1,' '!H$2,1)</f>
        <v>45689</v>
      </c>
      <c r="H9" s="7" t="str">
        <f>IF(ISERROR(VLOOKUP(G9,'  '!$C$6:$E$371,3,FALSE)),IF(ISERROR(VLOOKUP(G9,' '!$A$1:$B$50,2,FALSE)),"",VLOOKUP(G9,' '!$A$1:$B$50,2,FALSE)),VLOOKUP(G9,'  '!$C$6:$E$371,3,FALSE))</f>
        <v/>
      </c>
      <c r="I9" s="9" t="str">
        <f t="shared" ref="I9:I10" si="1">IF(IF(WEEKDAY(44562,1)=7,F9=2,F9=3),1+INT((G9-DATE(YEAR(G9+4-WEEKDAY(G9+6)),1,5)+WEEKDAY(DATE(YEAR(G9+4-WEEKDAY(G9+6)),1,3)))/7),"")</f>
        <v/>
      </c>
      <c r="J9" s="10">
        <f>IF(WEEKDAY(44562,1)=7,WEEKDAY(K9,1),WEEKDAY(K9-1462,1))</f>
        <v>7</v>
      </c>
      <c r="K9" s="6">
        <f>DATE(' '!I$1,' '!I$2,1)</f>
        <v>45717</v>
      </c>
      <c r="L9" s="7" t="str">
        <f>IF(ISERROR(VLOOKUP(K9,'  '!$C$6:$E$371,3,FALSE)),IF(ISERROR(VLOOKUP(K9,' '!$A$1:$B$50,2,FALSE)),"",VLOOKUP(K9,' '!$A$1:$B$50,2,FALSE)),VLOOKUP(K9,'  '!$C$6:$E$371,3,FALSE))</f>
        <v/>
      </c>
      <c r="M9" s="9" t="str">
        <f t="shared" ref="M9:M10" si="2">IF(IF(WEEKDAY(44562,1)=7,J9=2,J9=3),1+INT((K9-DATE(YEAR(K9+4-WEEKDAY(K9+6)),1,5)+WEEKDAY(DATE(YEAR(K9+4-WEEKDAY(K9+6)),1,3)))/7),"")</f>
        <v/>
      </c>
      <c r="N9" s="10">
        <f>IF(WEEKDAY(44562,1)=7,WEEKDAY(O9,1),WEEKDAY(O9-1462,1))</f>
        <v>3</v>
      </c>
      <c r="O9" s="6">
        <f>DATE(' '!J$1,' '!J$2,1)</f>
        <v>45748</v>
      </c>
      <c r="P9" s="7" t="str">
        <f>IF(ISERROR(VLOOKUP(O9,'  '!$C$6:$E$371,3,FALSE)),IF(ISERROR(VLOOKUP(O9,' '!$A$1:$B$50,2,FALSE)),"",VLOOKUP(O9,' '!$A$1:$B$50,2,FALSE)),VLOOKUP(O9,'  '!$C$6:$E$371,3,FALSE))</f>
        <v/>
      </c>
      <c r="Q9" s="9" t="str">
        <f t="shared" ref="Q9:Q10" si="3">IF(IF(WEEKDAY(44562,1)=7,N9=2,N9=3),1+INT((O9-DATE(YEAR(O9+4-WEEKDAY(O9+6)),1,5)+WEEKDAY(DATE(YEAR(O9+4-WEEKDAY(O9+6)),1,3)))/7),"")</f>
        <v/>
      </c>
      <c r="R9" s="10">
        <f>IF(WEEKDAY(44562,1)=7,WEEKDAY(S9,1),WEEKDAY(S9-1462,1))</f>
        <v>5</v>
      </c>
      <c r="S9" s="6">
        <f>DATE(' '!K$1,' '!K$2,1)</f>
        <v>45778</v>
      </c>
      <c r="T9" s="7" t="str">
        <f>IF(ISERROR(VLOOKUP(S9,'  '!$C$6:$E$371,3,FALSE)),IF(ISERROR(VLOOKUP(S9,' '!$A$1:$B$50,2,FALSE)),"",VLOOKUP(S9,' '!$A$1:$B$50,2,FALSE)),VLOOKUP(S9,'  '!$C$6:$E$371,3,FALSE))</f>
        <v/>
      </c>
      <c r="U9" s="9" t="str">
        <f t="shared" ref="U9:U10" si="4">IF(IF(WEEKDAY(44562,1)=7,R9=2,R9=3),1+INT((S9-DATE(YEAR(S9+4-WEEKDAY(S9+6)),1,5)+WEEKDAY(DATE(YEAR(S9+4-WEEKDAY(S9+6)),1,3)))/7),"")</f>
        <v/>
      </c>
      <c r="V9" s="10">
        <f>IF(WEEKDAY(44562,1)=7,WEEKDAY(W9,1),WEEKDAY(W9-1462,1))</f>
        <v>1</v>
      </c>
      <c r="W9" s="6">
        <f>DATE(' '!L$1,' '!L$2,1)</f>
        <v>45809</v>
      </c>
      <c r="X9" s="7" t="str">
        <f>IF(ISERROR(VLOOKUP(W9,'  '!$C$6:$E$371,3,FALSE)),IF(ISERROR(VLOOKUP(W9,' '!$A$1:$B$50,2,FALSE)),"",VLOOKUP(W9,' '!$A$1:$B$50,2,FALSE)),VLOOKUP(W9,'  '!$C$6:$E$371,3,FALSE))</f>
        <v/>
      </c>
      <c r="Y9" s="9" t="str">
        <f t="shared" ref="Y9:Y10" si="5">IF(IF(WEEKDAY(44562,1)=7,V9=2,V9=3),1+INT((W9-DATE(YEAR(W9+4-WEEKDAY(W9+6)),1,5)+WEEKDAY(DATE(YEAR(W9+4-WEEKDAY(W9+6)),1,3)))/7),"")</f>
        <v/>
      </c>
    </row>
    <row r="10" spans="1:27" x14ac:dyDescent="0.25">
      <c r="B10" s="5">
        <f t="shared" ref="B10:B36" si="6">IF(WEEKDAY(44562,1)=7,WEEKDAY(C10,1),WEEKDAY(C10-1462,1))</f>
        <v>5</v>
      </c>
      <c r="C10" s="6">
        <f>C9+1</f>
        <v>45659</v>
      </c>
      <c r="D10" s="7" t="str">
        <f>IF(ISERROR(VLOOKUP(C10,'  '!$C$6:$E$371,3,FALSE)),IF(ISERROR(VLOOKUP(C10,' '!$A$1:$B$50,2,FALSE)),"",VLOOKUP(C10,' '!$A$1:$B$50,2,FALSE)),VLOOKUP(C10,'  '!$C$6:$E$371,3,FALSE))</f>
        <v/>
      </c>
      <c r="E10" s="11" t="str">
        <f t="shared" si="0"/>
        <v/>
      </c>
      <c r="F10" s="5">
        <f t="shared" ref="F10:F36" si="7">IF(WEEKDAY(44562,1)=7,WEEKDAY(G10,1),WEEKDAY(G10-1462,1))</f>
        <v>1</v>
      </c>
      <c r="G10" s="6">
        <f>G9+1</f>
        <v>45690</v>
      </c>
      <c r="H10" s="7" t="str">
        <f>IF(ISERROR(VLOOKUP(G10,'  '!$C$6:$E$371,3,FALSE)),IF(ISERROR(VLOOKUP(G10,' '!$A$1:$B$50,2,FALSE)),"",VLOOKUP(G10,' '!$A$1:$B$50,2,FALSE)),VLOOKUP(G10,'  '!$C$6:$E$371,3,FALSE))</f>
        <v/>
      </c>
      <c r="I10" s="9" t="str">
        <f t="shared" si="1"/>
        <v/>
      </c>
      <c r="J10" s="10">
        <f t="shared" ref="J10:J36" si="8">IF(WEEKDAY(44562,1)=7,WEEKDAY(K10,1),WEEKDAY(K10-1462,1))</f>
        <v>1</v>
      </c>
      <c r="K10" s="6">
        <f>K9+1</f>
        <v>45718</v>
      </c>
      <c r="L10" s="7" t="str">
        <f>IF(ISERROR(VLOOKUP(K10,'  '!$C$6:$E$371,3,FALSE)),IF(ISERROR(VLOOKUP(K10,' '!$A$1:$B$50,2,FALSE)),"",VLOOKUP(K10,' '!$A$1:$B$50,2,FALSE)),VLOOKUP(K10,'  '!$C$6:$E$371,3,FALSE))</f>
        <v/>
      </c>
      <c r="M10" s="9" t="str">
        <f t="shared" si="2"/>
        <v/>
      </c>
      <c r="N10" s="10">
        <f t="shared" ref="N10:N36" si="9">IF(WEEKDAY(44562,1)=7,WEEKDAY(O10,1),WEEKDAY(O10-1462,1))</f>
        <v>4</v>
      </c>
      <c r="O10" s="6">
        <f>O9+1</f>
        <v>45749</v>
      </c>
      <c r="P10" s="7" t="str">
        <f>IF(ISERROR(VLOOKUP(O10,'  '!$C$6:$E$371,3,FALSE)),IF(ISERROR(VLOOKUP(O10,' '!$A$1:$B$50,2,FALSE)),"",VLOOKUP(O10,' '!$A$1:$B$50,2,FALSE)),VLOOKUP(O10,'  '!$C$6:$E$371,3,FALSE))</f>
        <v/>
      </c>
      <c r="Q10" s="9" t="str">
        <f t="shared" si="3"/>
        <v/>
      </c>
      <c r="R10" s="10">
        <f t="shared" ref="R10:R36" si="10">IF(WEEKDAY(44562,1)=7,WEEKDAY(S10,1),WEEKDAY(S10-1462,1))</f>
        <v>6</v>
      </c>
      <c r="S10" s="6">
        <f>S9+1</f>
        <v>45779</v>
      </c>
      <c r="T10" s="7" t="str">
        <f>IF(ISERROR(VLOOKUP(S10,'  '!$C$6:$E$371,3,FALSE)),IF(ISERROR(VLOOKUP(S10,' '!$A$1:$B$50,2,FALSE)),"",VLOOKUP(S10,' '!$A$1:$B$50,2,FALSE)),VLOOKUP(S10,'  '!$C$6:$E$371,3,FALSE))</f>
        <v/>
      </c>
      <c r="U10" s="9" t="str">
        <f t="shared" si="4"/>
        <v/>
      </c>
      <c r="V10" s="10">
        <f t="shared" ref="V10:V36" si="11">IF(WEEKDAY(44562,1)=7,WEEKDAY(W10,1),WEEKDAY(W10-1462,1))</f>
        <v>2</v>
      </c>
      <c r="W10" s="6">
        <f>W9+1</f>
        <v>45810</v>
      </c>
      <c r="X10" s="38" t="str">
        <f>IF(ISERROR(VLOOKUP(W10,'  '!$C$6:$E$371,3,FALSE)),IF(ISERROR(VLOOKUP(W10,' '!$A$1:$B$50,2,FALSE)),"",VLOOKUP(W10,' '!$A$1:$B$50,2,FALSE)),VLOOKUP(W10,'  '!$C$6:$E$371,3,FALSE))</f>
        <v>Moms kvt.</v>
      </c>
      <c r="Y10" s="9">
        <f t="shared" si="5"/>
        <v>23</v>
      </c>
    </row>
    <row r="11" spans="1:27" x14ac:dyDescent="0.25">
      <c r="B11" s="5">
        <f t="shared" si="6"/>
        <v>6</v>
      </c>
      <c r="C11" s="6">
        <f t="shared" ref="C11:C36" si="12">C10+1</f>
        <v>45660</v>
      </c>
      <c r="D11" s="7" t="str">
        <f>IF(ISERROR(VLOOKUP(C11,'  '!$C$6:$E$371,3,FALSE)),IF(ISERROR(VLOOKUP(C11,' '!$A$1:$B$50,2,FALSE)),"",VLOOKUP(C11,' '!$A$1:$B$50,2,FALSE)),VLOOKUP(C11,'  '!$C$6:$E$371,3,FALSE))</f>
        <v/>
      </c>
      <c r="E11" s="11" t="str">
        <f>IF(IF(WEEKDAY(44562,1)=7,B11=2,B11=3),1+INT((C11-DATE(YEAR(C11+4-WEEKDAY(C11+6)),1,5)+WEEKDAY(DATE(YEAR(C11+4-WEEKDAY(C11+6)),1,3)))/7),"")</f>
        <v/>
      </c>
      <c r="F11" s="5">
        <f t="shared" si="7"/>
        <v>2</v>
      </c>
      <c r="G11" s="6">
        <f t="shared" ref="G11:G36" si="13">G10+1</f>
        <v>45691</v>
      </c>
      <c r="H11" s="7" t="str">
        <f>IF(ISERROR(VLOOKUP(G11,'  '!$C$6:$E$371,3,FALSE)),IF(ISERROR(VLOOKUP(G11,' '!$A$1:$B$50,2,FALSE)),"",VLOOKUP(G11,' '!$A$1:$B$50,2,FALSE)),VLOOKUP(G11,'  '!$C$6:$E$371,3,FALSE))</f>
        <v/>
      </c>
      <c r="I11" s="9">
        <f>IF(IF(WEEKDAY(44562,1)=7,F11=2,F11=3),1+INT((G11-DATE(YEAR(G11+4-WEEKDAY(G11+6)),1,5)+WEEKDAY(DATE(YEAR(G11+4-WEEKDAY(G11+6)),1,3)))/7),"")</f>
        <v>6</v>
      </c>
      <c r="J11" s="10">
        <f t="shared" si="8"/>
        <v>2</v>
      </c>
      <c r="K11" s="6">
        <f t="shared" ref="K11:K36" si="14">K10+1</f>
        <v>45719</v>
      </c>
      <c r="L11" s="38" t="str">
        <f>IF(ISERROR(VLOOKUP(K11,'  '!$C$6:$E$371,3,FALSE)),IF(ISERROR(VLOOKUP(K11,' '!$A$1:$B$50,2,FALSE)),"",VLOOKUP(K11,' '!$A$1:$B$50,2,FALSE)),VLOOKUP(K11,'  '!$C$6:$E$371,3,FALSE))</f>
        <v>Moms halvår/kvt.</v>
      </c>
      <c r="M11" s="9">
        <f>IF(IF(WEEKDAY(44562,1)=7,J11=2,J11=3),1+INT((K11-DATE(YEAR(K11+4-WEEKDAY(K11+6)),1,5)+WEEKDAY(DATE(YEAR(K11+4-WEEKDAY(K11+6)),1,3)))/7),"")</f>
        <v>10</v>
      </c>
      <c r="N11" s="10">
        <f t="shared" si="9"/>
        <v>5</v>
      </c>
      <c r="O11" s="6">
        <f t="shared" ref="O11:O36" si="15">O10+1</f>
        <v>45750</v>
      </c>
      <c r="P11" s="7" t="str">
        <f>IF(ISERROR(VLOOKUP(O11,'  '!$C$6:$E$371,3,FALSE)),IF(ISERROR(VLOOKUP(O11,' '!$A$1:$B$50,2,FALSE)),"",VLOOKUP(O11,' '!$A$1:$B$50,2,FALSE)),VLOOKUP(O11,'  '!$C$6:$E$371,3,FALSE))</f>
        <v/>
      </c>
      <c r="Q11" s="9" t="str">
        <f>IF(IF(WEEKDAY(44562,1)=7,N11=2,N11=3),1+INT((O11-DATE(YEAR(O11+4-WEEKDAY(O11+6)),1,5)+WEEKDAY(DATE(YEAR(O11+4-WEEKDAY(O11+6)),1,3)))/7),"")</f>
        <v/>
      </c>
      <c r="R11" s="10">
        <f t="shared" si="10"/>
        <v>7</v>
      </c>
      <c r="S11" s="6">
        <f t="shared" ref="S11:S36" si="16">S10+1</f>
        <v>45780</v>
      </c>
      <c r="T11" s="7" t="str">
        <f>IF(ISERROR(VLOOKUP(S11,'  '!$C$6:$E$371,3,FALSE)),IF(ISERROR(VLOOKUP(S11,' '!$A$1:$B$50,2,FALSE)),"",VLOOKUP(S11,' '!$A$1:$B$50,2,FALSE)),VLOOKUP(S11,'  '!$C$6:$E$371,3,FALSE))</f>
        <v/>
      </c>
      <c r="U11" s="9" t="str">
        <f>IF(IF(WEEKDAY(44562,1)=7,R11=2,R11=3),1+INT((S11-DATE(YEAR(S11+4-WEEKDAY(S11+6)),1,5)+WEEKDAY(DATE(YEAR(S11+4-WEEKDAY(S11+6)),1,3)))/7),"")</f>
        <v/>
      </c>
      <c r="V11" s="10">
        <f t="shared" si="11"/>
        <v>3</v>
      </c>
      <c r="W11" s="6">
        <f t="shared" ref="W11:W36" si="17">W10+1</f>
        <v>45811</v>
      </c>
      <c r="X11" s="7" t="str">
        <f>IF(ISERROR(VLOOKUP(W11,'  '!$C$6:$E$371,3,FALSE)),IF(ISERROR(VLOOKUP(W11,' '!$A$1:$B$50,2,FALSE)),"",VLOOKUP(W11,' '!$A$1:$B$50,2,FALSE)),VLOOKUP(W11,'  '!$C$6:$E$371,3,FALSE))</f>
        <v/>
      </c>
      <c r="Y11" s="9" t="str">
        <f>IF(IF(WEEKDAY(44562,1)=7,V11=2,V11=3),1+INT((W11-DATE(YEAR(W11+4-WEEKDAY(W11+6)),1,5)+WEEKDAY(DATE(YEAR(W11+4-WEEKDAY(W11+6)),1,3)))/7),"")</f>
        <v/>
      </c>
      <c r="AA11" s="12"/>
    </row>
    <row r="12" spans="1:27" x14ac:dyDescent="0.25">
      <c r="B12" s="5">
        <f t="shared" si="6"/>
        <v>7</v>
      </c>
      <c r="C12" s="6">
        <f t="shared" si="12"/>
        <v>45661</v>
      </c>
      <c r="D12" s="7" t="str">
        <f>IF(ISERROR(VLOOKUP(C12,'  '!$C$6:$E$371,3,FALSE)),IF(ISERROR(VLOOKUP(C12,' '!$A$1:$B$50,2,FALSE)),"",VLOOKUP(C12,' '!$A$1:$B$50,2,FALSE)),VLOOKUP(C12,'  '!$C$6:$E$371,3,FALSE))</f>
        <v/>
      </c>
      <c r="E12" s="11" t="str">
        <f t="shared" ref="E12:E39" si="18">IF(IF(WEEKDAY(44562,1)=7,B12=2,B12=3),1+INT((C12-DATE(YEAR(C12+4-WEEKDAY(C12+6)),1,5)+WEEKDAY(DATE(YEAR(C12+4-WEEKDAY(C12+6)),1,3)))/7),"")</f>
        <v/>
      </c>
      <c r="F12" s="5">
        <f t="shared" si="7"/>
        <v>3</v>
      </c>
      <c r="G12" s="6">
        <f t="shared" si="13"/>
        <v>45692</v>
      </c>
      <c r="H12" s="7" t="str">
        <f>IF(ISERROR(VLOOKUP(G12,'  '!$C$6:$E$371,3,FALSE)),IF(ISERROR(VLOOKUP(G12,' '!$A$1:$B$50,2,FALSE)),"",VLOOKUP(G12,' '!$A$1:$B$50,2,FALSE)),VLOOKUP(G12,'  '!$C$6:$E$371,3,FALSE))</f>
        <v/>
      </c>
      <c r="I12" s="9" t="str">
        <f t="shared" ref="I12:I39" si="19">IF(IF(WEEKDAY(44562,1)=7,F12=2,F12=3),1+INT((G12-DATE(YEAR(G12+4-WEEKDAY(G12+6)),1,5)+WEEKDAY(DATE(YEAR(G12+4-WEEKDAY(G12+6)),1,3)))/7),"")</f>
        <v/>
      </c>
      <c r="J12" s="10">
        <f t="shared" si="8"/>
        <v>3</v>
      </c>
      <c r="K12" s="6">
        <f t="shared" si="14"/>
        <v>45720</v>
      </c>
      <c r="L12" s="7" t="str">
        <f>IF(ISERROR(VLOOKUP(K12,'  '!$C$6:$E$371,3,FALSE)),IF(ISERROR(VLOOKUP(K12,' '!$A$1:$B$50,2,FALSE)),"",VLOOKUP(K12,' '!$A$1:$B$50,2,FALSE)),VLOOKUP(K12,'  '!$C$6:$E$371,3,FALSE))</f>
        <v/>
      </c>
      <c r="M12" s="9" t="str">
        <f t="shared" ref="M12:M39" si="20">IF(IF(WEEKDAY(44562,1)=7,J12=2,J12=3),1+INT((K12-DATE(YEAR(K12+4-WEEKDAY(K12+6)),1,5)+WEEKDAY(DATE(YEAR(K12+4-WEEKDAY(K12+6)),1,3)))/7),"")</f>
        <v/>
      </c>
      <c r="N12" s="10">
        <f t="shared" si="9"/>
        <v>6</v>
      </c>
      <c r="O12" s="6">
        <f t="shared" si="15"/>
        <v>45751</v>
      </c>
      <c r="P12" s="7" t="str">
        <f>IF(ISERROR(VLOOKUP(O12,'  '!$C$6:$E$371,3,FALSE)),IF(ISERROR(VLOOKUP(O12,' '!$A$1:$B$50,2,FALSE)),"",VLOOKUP(O12,' '!$A$1:$B$50,2,FALSE)),VLOOKUP(O12,'  '!$C$6:$E$371,3,FALSE))</f>
        <v/>
      </c>
      <c r="Q12" s="9" t="str">
        <f t="shared" ref="Q12:Q39" si="21">IF(IF(WEEKDAY(44562,1)=7,N12=2,N12=3),1+INT((O12-DATE(YEAR(O12+4-WEEKDAY(O12+6)),1,5)+WEEKDAY(DATE(YEAR(O12+4-WEEKDAY(O12+6)),1,3)))/7),"")</f>
        <v/>
      </c>
      <c r="R12" s="10">
        <f t="shared" si="10"/>
        <v>1</v>
      </c>
      <c r="S12" s="6">
        <f t="shared" si="16"/>
        <v>45781</v>
      </c>
      <c r="T12" s="7" t="str">
        <f>IF(ISERROR(VLOOKUP(S12,'  '!$C$6:$E$371,3,FALSE)),IF(ISERROR(VLOOKUP(S12,' '!$A$1:$B$50,2,FALSE)),"",VLOOKUP(S12,' '!$A$1:$B$50,2,FALSE)),VLOOKUP(S12,'  '!$C$6:$E$371,3,FALSE))</f>
        <v/>
      </c>
      <c r="U12" s="9" t="str">
        <f t="shared" ref="U12:U39" si="22">IF(IF(WEEKDAY(44562,1)=7,R12=2,R12=3),1+INT((S12-DATE(YEAR(S12+4-WEEKDAY(S12+6)),1,5)+WEEKDAY(DATE(YEAR(S12+4-WEEKDAY(S12+6)),1,3)))/7),"")</f>
        <v/>
      </c>
      <c r="V12" s="10">
        <f t="shared" si="11"/>
        <v>4</v>
      </c>
      <c r="W12" s="6">
        <f t="shared" si="17"/>
        <v>45812</v>
      </c>
      <c r="X12" s="7" t="str">
        <f>IF(ISERROR(VLOOKUP(W12,'  '!$C$6:$E$371,3,FALSE)),IF(ISERROR(VLOOKUP(W12,' '!$A$1:$B$50,2,FALSE)),"",VLOOKUP(W12,' '!$A$1:$B$50,2,FALSE)),VLOOKUP(W12,'  '!$C$6:$E$371,3,FALSE))</f>
        <v/>
      </c>
      <c r="Y12" s="9" t="str">
        <f t="shared" ref="Y12:Y39" si="23">IF(IF(WEEKDAY(44562,1)=7,V12=2,V12=3),1+INT((W12-DATE(YEAR(W12+4-WEEKDAY(W12+6)),1,5)+WEEKDAY(DATE(YEAR(W12+4-WEEKDAY(W12+6)),1,3)))/7),"")</f>
        <v/>
      </c>
    </row>
    <row r="13" spans="1:27" x14ac:dyDescent="0.25">
      <c r="B13" s="5">
        <f t="shared" si="6"/>
        <v>1</v>
      </c>
      <c r="C13" s="6">
        <f t="shared" si="12"/>
        <v>45662</v>
      </c>
      <c r="D13" s="7" t="str">
        <f>IF(ISERROR(VLOOKUP(C13,'  '!$C$6:$E$371,3,FALSE)),IF(ISERROR(VLOOKUP(C13,' '!$A$1:$B$50,2,FALSE)),"",VLOOKUP(C13,' '!$A$1:$B$50,2,FALSE)),VLOOKUP(C13,'  '!$C$6:$E$371,3,FALSE))</f>
        <v/>
      </c>
      <c r="E13" s="11" t="str">
        <f t="shared" si="18"/>
        <v/>
      </c>
      <c r="F13" s="5">
        <f t="shared" si="7"/>
        <v>4</v>
      </c>
      <c r="G13" s="6">
        <f t="shared" si="13"/>
        <v>45693</v>
      </c>
      <c r="H13" s="7" t="str">
        <f>IF(ISERROR(VLOOKUP(G13,'  '!$C$6:$E$371,3,FALSE)),IF(ISERROR(VLOOKUP(G13,' '!$A$1:$B$50,2,FALSE)),"",VLOOKUP(G13,' '!$A$1:$B$50,2,FALSE)),VLOOKUP(G13,'  '!$C$6:$E$371,3,FALSE))</f>
        <v/>
      </c>
      <c r="I13" s="9" t="str">
        <f t="shared" si="19"/>
        <v/>
      </c>
      <c r="J13" s="10">
        <f t="shared" si="8"/>
        <v>4</v>
      </c>
      <c r="K13" s="6">
        <f t="shared" si="14"/>
        <v>45721</v>
      </c>
      <c r="L13" s="7" t="str">
        <f>IF(ISERROR(VLOOKUP(K13,'  '!$C$6:$E$371,3,FALSE)),IF(ISERROR(VLOOKUP(K13,' '!$A$1:$B$50,2,FALSE)),"",VLOOKUP(K13,' '!$A$1:$B$50,2,FALSE)),VLOOKUP(K13,'  '!$C$6:$E$371,3,FALSE))</f>
        <v/>
      </c>
      <c r="M13" s="9" t="str">
        <f t="shared" si="20"/>
        <v/>
      </c>
      <c r="N13" s="10">
        <f t="shared" si="9"/>
        <v>7</v>
      </c>
      <c r="O13" s="6">
        <f t="shared" si="15"/>
        <v>45752</v>
      </c>
      <c r="P13" s="7" t="str">
        <f>IF(ISERROR(VLOOKUP(O13,'  '!$C$6:$E$371,3,FALSE)),IF(ISERROR(VLOOKUP(O13,' '!$A$1:$B$50,2,FALSE)),"",VLOOKUP(O13,' '!$A$1:$B$50,2,FALSE)),VLOOKUP(O13,'  '!$C$6:$E$371,3,FALSE))</f>
        <v/>
      </c>
      <c r="Q13" s="9" t="str">
        <f t="shared" si="21"/>
        <v/>
      </c>
      <c r="R13" s="10">
        <f t="shared" si="10"/>
        <v>2</v>
      </c>
      <c r="S13" s="6">
        <f t="shared" si="16"/>
        <v>45782</v>
      </c>
      <c r="T13" s="7" t="str">
        <f>IF(ISERROR(VLOOKUP(S13,'  '!$C$6:$E$371,3,FALSE)),IF(ISERROR(VLOOKUP(S13,' '!$A$1:$B$50,2,FALSE)),"",VLOOKUP(S13,' '!$A$1:$B$50,2,FALSE)),VLOOKUP(S13,'  '!$C$6:$E$371,3,FALSE))</f>
        <v/>
      </c>
      <c r="U13" s="9">
        <f t="shared" si="22"/>
        <v>19</v>
      </c>
      <c r="V13" s="10">
        <f t="shared" si="11"/>
        <v>5</v>
      </c>
      <c r="W13" s="6">
        <f t="shared" si="17"/>
        <v>45813</v>
      </c>
      <c r="X13" s="7" t="str">
        <f>IF(ISERROR(VLOOKUP(W13,'  '!$C$6:$E$371,3,FALSE)),IF(ISERROR(VLOOKUP(W13,' '!$A$1:$B$50,2,FALSE)),"",VLOOKUP(W13,' '!$A$1:$B$50,2,FALSE)),VLOOKUP(W13,'  '!$C$6:$E$371,3,FALSE))</f>
        <v>Grundlovsdag</v>
      </c>
      <c r="Y13" s="9" t="str">
        <f t="shared" si="23"/>
        <v/>
      </c>
    </row>
    <row r="14" spans="1:27" x14ac:dyDescent="0.25">
      <c r="B14" s="5">
        <f t="shared" si="6"/>
        <v>2</v>
      </c>
      <c r="C14" s="6">
        <f t="shared" si="12"/>
        <v>45663</v>
      </c>
      <c r="D14" s="7" t="str">
        <f>IF(ISERROR(VLOOKUP(C14,'  '!$C$6:$E$371,3,FALSE)),IF(ISERROR(VLOOKUP(C14,' '!$A$1:$B$50,2,FALSE)),"",VLOOKUP(C14,' '!$A$1:$B$50,2,FALSE)),VLOOKUP(C14,'  '!$C$6:$E$371,3,FALSE))</f>
        <v/>
      </c>
      <c r="E14" s="11">
        <f t="shared" si="18"/>
        <v>2</v>
      </c>
      <c r="F14" s="5">
        <f t="shared" si="7"/>
        <v>5</v>
      </c>
      <c r="G14" s="6">
        <f t="shared" si="13"/>
        <v>45694</v>
      </c>
      <c r="H14" s="7" t="str">
        <f>IF(ISERROR(VLOOKUP(G14,'  '!$C$6:$E$371,3,FALSE)),IF(ISERROR(VLOOKUP(G14,' '!$A$1:$B$50,2,FALSE)),"",VLOOKUP(G14,' '!$A$1:$B$50,2,FALSE)),VLOOKUP(G14,'  '!$C$6:$E$371,3,FALSE))</f>
        <v/>
      </c>
      <c r="I14" s="9" t="str">
        <f t="shared" si="19"/>
        <v/>
      </c>
      <c r="J14" s="10">
        <f t="shared" si="8"/>
        <v>5</v>
      </c>
      <c r="K14" s="6">
        <f t="shared" si="14"/>
        <v>45722</v>
      </c>
      <c r="L14" s="7" t="str">
        <f>IF(ISERROR(VLOOKUP(K14,'  '!$C$6:$E$371,3,FALSE)),IF(ISERROR(VLOOKUP(K14,' '!$A$1:$B$50,2,FALSE)),"",VLOOKUP(K14,' '!$A$1:$B$50,2,FALSE)),VLOOKUP(K14,'  '!$C$6:$E$371,3,FALSE))</f>
        <v/>
      </c>
      <c r="M14" s="9" t="str">
        <f t="shared" si="20"/>
        <v/>
      </c>
      <c r="N14" s="10">
        <f t="shared" si="9"/>
        <v>1</v>
      </c>
      <c r="O14" s="6">
        <f t="shared" si="15"/>
        <v>45753</v>
      </c>
      <c r="P14" s="7" t="str">
        <f>IF(ISERROR(VLOOKUP(O14,'  '!$C$6:$E$371,3,FALSE)),IF(ISERROR(VLOOKUP(O14,' '!$A$1:$B$50,2,FALSE)),"",VLOOKUP(O14,' '!$A$1:$B$50,2,FALSE)),VLOOKUP(O14,'  '!$C$6:$E$371,3,FALSE))</f>
        <v/>
      </c>
      <c r="Q14" s="9" t="str">
        <f t="shared" si="21"/>
        <v/>
      </c>
      <c r="R14" s="10">
        <f t="shared" si="10"/>
        <v>3</v>
      </c>
      <c r="S14" s="6">
        <f t="shared" si="16"/>
        <v>45783</v>
      </c>
      <c r="T14" s="7" t="str">
        <f>IF(ISERROR(VLOOKUP(S14,'  '!$C$6:$E$371,3,FALSE)),IF(ISERROR(VLOOKUP(S14,' '!$A$1:$B$50,2,FALSE)),"",VLOOKUP(S14,' '!$A$1:$B$50,2,FALSE)),VLOOKUP(S14,'  '!$C$6:$E$371,3,FALSE))</f>
        <v/>
      </c>
      <c r="U14" s="9" t="str">
        <f t="shared" si="22"/>
        <v/>
      </c>
      <c r="V14" s="10">
        <f t="shared" si="11"/>
        <v>6</v>
      </c>
      <c r="W14" s="6">
        <f t="shared" si="17"/>
        <v>45814</v>
      </c>
      <c r="X14" s="7" t="str">
        <f>IF(ISERROR(VLOOKUP(W14,'  '!$C$6:$E$371,3,FALSE)),IF(ISERROR(VLOOKUP(W14,' '!$A$1:$B$50,2,FALSE)),"",VLOOKUP(W14,' '!$A$1:$B$50,2,FALSE)),VLOOKUP(W14,'  '!$C$6:$E$371,3,FALSE))</f>
        <v/>
      </c>
      <c r="Y14" s="9" t="str">
        <f t="shared" si="23"/>
        <v/>
      </c>
    </row>
    <row r="15" spans="1:27" x14ac:dyDescent="0.25">
      <c r="B15" s="5">
        <f t="shared" si="6"/>
        <v>3</v>
      </c>
      <c r="C15" s="6">
        <f t="shared" si="12"/>
        <v>45664</v>
      </c>
      <c r="D15" s="7" t="str">
        <f>IF(ISERROR(VLOOKUP(C15,'  '!$C$6:$E$371,3,FALSE)),IF(ISERROR(VLOOKUP(C15,' '!$A$1:$B$50,2,FALSE)),"",VLOOKUP(C15,' '!$A$1:$B$50,2,FALSE)),VLOOKUP(C15,'  '!$C$6:$E$371,3,FALSE))</f>
        <v/>
      </c>
      <c r="E15" s="11" t="str">
        <f t="shared" si="18"/>
        <v/>
      </c>
      <c r="F15" s="5">
        <f t="shared" si="7"/>
        <v>6</v>
      </c>
      <c r="G15" s="6">
        <f t="shared" si="13"/>
        <v>45695</v>
      </c>
      <c r="H15" s="7" t="str">
        <f>IF(ISERROR(VLOOKUP(G15,'  '!$C$6:$E$371,3,FALSE)),IF(ISERROR(VLOOKUP(G15,' '!$A$1:$B$50,2,FALSE)),"",VLOOKUP(G15,' '!$A$1:$B$50,2,FALSE)),VLOOKUP(G15,'  '!$C$6:$E$371,3,FALSE))</f>
        <v/>
      </c>
      <c r="I15" s="9" t="str">
        <f t="shared" si="19"/>
        <v/>
      </c>
      <c r="J15" s="10">
        <f t="shared" si="8"/>
        <v>6</v>
      </c>
      <c r="K15" s="6">
        <f t="shared" si="14"/>
        <v>45723</v>
      </c>
      <c r="L15" s="7" t="str">
        <f>IF(ISERROR(VLOOKUP(K15,'  '!$C$6:$E$371,3,FALSE)),IF(ISERROR(VLOOKUP(K15,' '!$A$1:$B$50,2,FALSE)),"",VLOOKUP(K15,' '!$A$1:$B$50,2,FALSE)),VLOOKUP(K15,'  '!$C$6:$E$371,3,FALSE))</f>
        <v/>
      </c>
      <c r="M15" s="9" t="str">
        <f t="shared" si="20"/>
        <v/>
      </c>
      <c r="N15" s="10">
        <f t="shared" si="9"/>
        <v>2</v>
      </c>
      <c r="O15" s="6">
        <f t="shared" si="15"/>
        <v>45754</v>
      </c>
      <c r="P15" s="7" t="str">
        <f>IF(ISERROR(VLOOKUP(O15,'  '!$C$6:$E$371,3,FALSE)),IF(ISERROR(VLOOKUP(O15,' '!$A$1:$B$50,2,FALSE)),"",VLOOKUP(O15,' '!$A$1:$B$50,2,FALSE)),VLOOKUP(O15,'  '!$C$6:$E$371,3,FALSE))</f>
        <v/>
      </c>
      <c r="Q15" s="9">
        <f t="shared" si="21"/>
        <v>15</v>
      </c>
      <c r="R15" s="10">
        <f t="shared" si="10"/>
        <v>4</v>
      </c>
      <c r="S15" s="6">
        <f t="shared" si="16"/>
        <v>45784</v>
      </c>
      <c r="T15" s="7" t="str">
        <f>IF(ISERROR(VLOOKUP(S15,'  '!$C$6:$E$371,3,FALSE)),IF(ISERROR(VLOOKUP(S15,' '!$A$1:$B$50,2,FALSE)),"",VLOOKUP(S15,' '!$A$1:$B$50,2,FALSE)),VLOOKUP(S15,'  '!$C$6:$E$371,3,FALSE))</f>
        <v/>
      </c>
      <c r="U15" s="9" t="str">
        <f t="shared" si="22"/>
        <v/>
      </c>
      <c r="V15" s="10">
        <f t="shared" si="11"/>
        <v>7</v>
      </c>
      <c r="W15" s="6">
        <f t="shared" si="17"/>
        <v>45815</v>
      </c>
      <c r="X15" s="7" t="str">
        <f>IF(ISERROR(VLOOKUP(W15,'  '!$C$6:$E$371,3,FALSE)),IF(ISERROR(VLOOKUP(W15,' '!$A$1:$B$50,2,FALSE)),"",VLOOKUP(W15,' '!$A$1:$B$50,2,FALSE)),VLOOKUP(W15,'  '!$C$6:$E$371,3,FALSE))</f>
        <v/>
      </c>
      <c r="Y15" s="9" t="str">
        <f t="shared" si="23"/>
        <v/>
      </c>
    </row>
    <row r="16" spans="1:27" x14ac:dyDescent="0.25">
      <c r="B16" s="5">
        <f t="shared" si="6"/>
        <v>4</v>
      </c>
      <c r="C16" s="6">
        <f t="shared" si="12"/>
        <v>45665</v>
      </c>
      <c r="D16" s="7" t="str">
        <f>IF(ISERROR(VLOOKUP(C16,'  '!$C$6:$E$371,3,FALSE)),IF(ISERROR(VLOOKUP(C16,' '!$A$1:$B$50,2,FALSE)),"",VLOOKUP(C16,' '!$A$1:$B$50,2,FALSE)),VLOOKUP(C16,'  '!$C$6:$E$371,3,FALSE))</f>
        <v/>
      </c>
      <c r="E16" s="11" t="str">
        <f t="shared" si="18"/>
        <v/>
      </c>
      <c r="F16" s="5">
        <f t="shared" si="7"/>
        <v>7</v>
      </c>
      <c r="G16" s="6">
        <f t="shared" si="13"/>
        <v>45696</v>
      </c>
      <c r="H16" s="7" t="str">
        <f>IF(ISERROR(VLOOKUP(G16,'  '!$C$6:$E$371,3,FALSE)),IF(ISERROR(VLOOKUP(G16,' '!$A$1:$B$50,2,FALSE)),"",VLOOKUP(G16,' '!$A$1:$B$50,2,FALSE)),VLOOKUP(G16,'  '!$C$6:$E$371,3,FALSE))</f>
        <v/>
      </c>
      <c r="I16" s="9" t="str">
        <f t="shared" si="19"/>
        <v/>
      </c>
      <c r="J16" s="10">
        <f t="shared" si="8"/>
        <v>7</v>
      </c>
      <c r="K16" s="6">
        <f t="shared" si="14"/>
        <v>45724</v>
      </c>
      <c r="L16" s="7" t="str">
        <f>IF(ISERROR(VLOOKUP(K16,'  '!$C$6:$E$371,3,FALSE)),IF(ISERROR(VLOOKUP(K16,' '!$A$1:$B$50,2,FALSE)),"",VLOOKUP(K16,' '!$A$1:$B$50,2,FALSE)),VLOOKUP(K16,'  '!$C$6:$E$371,3,FALSE))</f>
        <v/>
      </c>
      <c r="M16" s="9" t="str">
        <f t="shared" si="20"/>
        <v/>
      </c>
      <c r="N16" s="10">
        <f t="shared" si="9"/>
        <v>3</v>
      </c>
      <c r="O16" s="6">
        <f t="shared" si="15"/>
        <v>45755</v>
      </c>
      <c r="P16" s="7" t="str">
        <f>IF(ISERROR(VLOOKUP(O16,'  '!$C$6:$E$371,3,FALSE)),IF(ISERROR(VLOOKUP(O16,' '!$A$1:$B$50,2,FALSE)),"",VLOOKUP(O16,' '!$A$1:$B$50,2,FALSE)),VLOOKUP(O16,'  '!$C$6:$E$371,3,FALSE))</f>
        <v/>
      </c>
      <c r="Q16" s="9" t="str">
        <f t="shared" si="21"/>
        <v/>
      </c>
      <c r="R16" s="10">
        <f t="shared" si="10"/>
        <v>5</v>
      </c>
      <c r="S16" s="6">
        <f t="shared" si="16"/>
        <v>45785</v>
      </c>
      <c r="T16" s="7" t="str">
        <f>IF(ISERROR(VLOOKUP(S16,'  '!$C$6:$E$371,3,FALSE)),IF(ISERROR(VLOOKUP(S16,' '!$A$1:$B$50,2,FALSE)),"",VLOOKUP(S16,' '!$A$1:$B$50,2,FALSE)),VLOOKUP(S16,'  '!$C$6:$E$371,3,FALSE))</f>
        <v/>
      </c>
      <c r="U16" s="9" t="str">
        <f t="shared" si="22"/>
        <v/>
      </c>
      <c r="V16" s="10">
        <f t="shared" si="11"/>
        <v>1</v>
      </c>
      <c r="W16" s="6">
        <f t="shared" si="17"/>
        <v>45816</v>
      </c>
      <c r="X16" s="7" t="str">
        <f>IF(ISERROR(VLOOKUP(W16,'  '!$C$6:$E$371,3,FALSE)),IF(ISERROR(VLOOKUP(W16,' '!$A$1:$B$50,2,FALSE)),"",VLOOKUP(W16,' '!$A$1:$B$50,2,FALSE)),VLOOKUP(W16,'  '!$C$6:$E$371,3,FALSE))</f>
        <v>Pinsedag</v>
      </c>
      <c r="Y16" s="9" t="str">
        <f t="shared" si="23"/>
        <v/>
      </c>
    </row>
    <row r="17" spans="2:25" x14ac:dyDescent="0.25">
      <c r="B17" s="5">
        <f t="shared" si="6"/>
        <v>5</v>
      </c>
      <c r="C17" s="6">
        <f t="shared" si="12"/>
        <v>45666</v>
      </c>
      <c r="D17" s="7" t="str">
        <f>IF(ISERROR(VLOOKUP(C17,'  '!$C$6:$E$371,3,FALSE)),IF(ISERROR(VLOOKUP(C17,' '!$A$1:$B$50,2,FALSE)),"",VLOOKUP(C17,' '!$A$1:$B$50,2,FALSE)),VLOOKUP(C17,'  '!$C$6:$E$371,3,FALSE))</f>
        <v/>
      </c>
      <c r="E17" s="11" t="str">
        <f t="shared" si="18"/>
        <v/>
      </c>
      <c r="F17" s="5">
        <f t="shared" si="7"/>
        <v>1</v>
      </c>
      <c r="G17" s="6">
        <f t="shared" si="13"/>
        <v>45697</v>
      </c>
      <c r="H17" s="7" t="str">
        <f>IF(ISERROR(VLOOKUP(G17,'  '!$C$6:$E$371,3,FALSE)),IF(ISERROR(VLOOKUP(G17,' '!$A$1:$B$50,2,FALSE)),"",VLOOKUP(G17,' '!$A$1:$B$50,2,FALSE)),VLOOKUP(G17,'  '!$C$6:$E$371,3,FALSE))</f>
        <v/>
      </c>
      <c r="I17" s="9" t="str">
        <f t="shared" si="19"/>
        <v/>
      </c>
      <c r="J17" s="10">
        <f t="shared" si="8"/>
        <v>1</v>
      </c>
      <c r="K17" s="6">
        <f t="shared" si="14"/>
        <v>45725</v>
      </c>
      <c r="L17" s="7" t="str">
        <f>IF(ISERROR(VLOOKUP(K17,'  '!$C$6:$E$371,3,FALSE)),IF(ISERROR(VLOOKUP(K17,' '!$A$1:$B$50,2,FALSE)),"",VLOOKUP(K17,' '!$A$1:$B$50,2,FALSE)),VLOOKUP(K17,'  '!$C$6:$E$371,3,FALSE))</f>
        <v/>
      </c>
      <c r="M17" s="9" t="str">
        <f t="shared" si="20"/>
        <v/>
      </c>
      <c r="N17" s="10">
        <f t="shared" si="9"/>
        <v>4</v>
      </c>
      <c r="O17" s="6">
        <f t="shared" si="15"/>
        <v>45756</v>
      </c>
      <c r="P17" s="7" t="str">
        <f>IF(ISERROR(VLOOKUP(O17,'  '!$C$6:$E$371,3,FALSE)),IF(ISERROR(VLOOKUP(O17,' '!$A$1:$B$50,2,FALSE)),"",VLOOKUP(O17,' '!$A$1:$B$50,2,FALSE)),VLOOKUP(O17,'  '!$C$6:$E$371,3,FALSE))</f>
        <v/>
      </c>
      <c r="Q17" s="9" t="str">
        <f t="shared" si="21"/>
        <v/>
      </c>
      <c r="R17" s="10">
        <f t="shared" si="10"/>
        <v>6</v>
      </c>
      <c r="S17" s="6">
        <f t="shared" si="16"/>
        <v>45786</v>
      </c>
      <c r="T17" s="7" t="str">
        <f>IF(ISERROR(VLOOKUP(S17,'  '!$C$6:$E$371,3,FALSE)),IF(ISERROR(VLOOKUP(S17,' '!$A$1:$B$50,2,FALSE)),"",VLOOKUP(S17,' '!$A$1:$B$50,2,FALSE)),VLOOKUP(S17,'  '!$C$6:$E$371,3,FALSE))</f>
        <v/>
      </c>
      <c r="U17" s="9" t="str">
        <f t="shared" si="22"/>
        <v/>
      </c>
      <c r="V17" s="10">
        <f t="shared" si="11"/>
        <v>2</v>
      </c>
      <c r="W17" s="6">
        <f t="shared" si="17"/>
        <v>45817</v>
      </c>
      <c r="X17" s="7" t="str">
        <f>IF(ISERROR(VLOOKUP(W17,'  '!$C$6:$E$371,3,FALSE)),IF(ISERROR(VLOOKUP(W17,' '!$A$1:$B$50,2,FALSE)),"",VLOOKUP(W17,' '!$A$1:$B$50,2,FALSE)),VLOOKUP(W17,'  '!$C$6:$E$371,3,FALSE))</f>
        <v>2. pinsedag</v>
      </c>
      <c r="Y17" s="9">
        <f t="shared" si="23"/>
        <v>24</v>
      </c>
    </row>
    <row r="18" spans="2:25" x14ac:dyDescent="0.25">
      <c r="B18" s="5">
        <f t="shared" si="6"/>
        <v>6</v>
      </c>
      <c r="C18" s="6">
        <f t="shared" si="12"/>
        <v>45667</v>
      </c>
      <c r="D18" s="7" t="str">
        <f>IF(ISERROR(VLOOKUP(C18,'  '!$C$6:$E$371,3,FALSE)),IF(ISERROR(VLOOKUP(C18,' '!$A$1:$B$50,2,FALSE)),"",VLOOKUP(C18,' '!$A$1:$B$50,2,FALSE)),VLOOKUP(C18,'  '!$C$6:$E$371,3,FALSE))</f>
        <v/>
      </c>
      <c r="E18" s="11" t="str">
        <f t="shared" si="18"/>
        <v/>
      </c>
      <c r="F18" s="5">
        <f t="shared" si="7"/>
        <v>2</v>
      </c>
      <c r="G18" s="6">
        <f t="shared" si="13"/>
        <v>45698</v>
      </c>
      <c r="H18" s="38" t="str">
        <f>IF(ISERROR(VLOOKUP(G18,'  '!$C$6:$E$371,3,FALSE)),IF(ISERROR(VLOOKUP(G18,' '!$A$1:$B$50,2,FALSE)),"",VLOOKUP(G18,' '!$A$1:$B$50,2,FALSE)),VLOOKUP(G18,'  '!$C$6:$E$371,3,FALSE))</f>
        <v>A-skat og AM-SMV</v>
      </c>
      <c r="I18" s="9">
        <f t="shared" si="19"/>
        <v>7</v>
      </c>
      <c r="J18" s="10">
        <f t="shared" si="8"/>
        <v>2</v>
      </c>
      <c r="K18" s="6">
        <f t="shared" si="14"/>
        <v>45726</v>
      </c>
      <c r="L18" s="38" t="str">
        <f>IF(ISERROR(VLOOKUP(K18,'  '!$C$6:$E$371,3,FALSE)),IF(ISERROR(VLOOKUP(K18,' '!$A$1:$B$50,2,FALSE)),"",VLOOKUP(K18,' '!$A$1:$B$50,2,FALSE)),VLOOKUP(K18,'  '!$C$6:$E$371,3,FALSE))</f>
        <v>A-skat og AM-SMV</v>
      </c>
      <c r="M18" s="9">
        <f t="shared" si="20"/>
        <v>11</v>
      </c>
      <c r="N18" s="10">
        <f t="shared" si="9"/>
        <v>5</v>
      </c>
      <c r="O18" s="6">
        <f t="shared" si="15"/>
        <v>45757</v>
      </c>
      <c r="P18" s="38" t="str">
        <f>IF(ISERROR(VLOOKUP(O18,'  '!$C$6:$E$371,3,FALSE)),IF(ISERROR(VLOOKUP(O18,' '!$A$1:$B$50,2,FALSE)),"",VLOOKUP(O18,' '!$A$1:$B$50,2,FALSE)),VLOOKUP(O18,'  '!$C$6:$E$371,3,FALSE))</f>
        <v>A-skat og AM-SMV</v>
      </c>
      <c r="Q18" s="9" t="str">
        <f t="shared" si="21"/>
        <v/>
      </c>
      <c r="R18" s="10">
        <f t="shared" si="10"/>
        <v>7</v>
      </c>
      <c r="S18" s="6">
        <f t="shared" si="16"/>
        <v>45787</v>
      </c>
      <c r="T18" s="7" t="str">
        <f>IF(ISERROR(VLOOKUP(S18,'  '!$C$6:$E$371,3,FALSE)),IF(ISERROR(VLOOKUP(S18,' '!$A$1:$B$50,2,FALSE)),"",VLOOKUP(S18,' '!$A$1:$B$50,2,FALSE)),VLOOKUP(S18,'  '!$C$6:$E$371,3,FALSE))</f>
        <v/>
      </c>
      <c r="U18" s="9" t="str">
        <f t="shared" si="22"/>
        <v/>
      </c>
      <c r="V18" s="10">
        <f t="shared" si="11"/>
        <v>3</v>
      </c>
      <c r="W18" s="6">
        <f t="shared" si="17"/>
        <v>45818</v>
      </c>
      <c r="X18" s="38" t="str">
        <f>IF(ISERROR(VLOOKUP(W18,'  '!$C$6:$E$371,3,FALSE)),IF(ISERROR(VLOOKUP(W18,' '!$A$1:$B$50,2,FALSE)),"",VLOOKUP(W18,' '!$A$1:$B$50,2,FALSE)),VLOOKUP(W18,'  '!$C$6:$E$371,3,FALSE))</f>
        <v>A-skat og AM-SMV</v>
      </c>
      <c r="Y18" s="9" t="str">
        <f t="shared" si="23"/>
        <v/>
      </c>
    </row>
    <row r="19" spans="2:25" x14ac:dyDescent="0.25">
      <c r="B19" s="5">
        <f t="shared" si="6"/>
        <v>7</v>
      </c>
      <c r="C19" s="6">
        <f t="shared" si="12"/>
        <v>45668</v>
      </c>
      <c r="D19" s="7" t="str">
        <f>IF(ISERROR(VLOOKUP(C19,'  '!$C$6:$E$371,3,FALSE)),IF(ISERROR(VLOOKUP(C19,' '!$A$1:$B$50,2,FALSE)),"",VLOOKUP(C19,' '!$A$1:$B$50,2,FALSE)),VLOOKUP(C19,'  '!$C$6:$E$371,3,FALSE))</f>
        <v/>
      </c>
      <c r="E19" s="11" t="str">
        <f t="shared" si="18"/>
        <v/>
      </c>
      <c r="F19" s="5">
        <f t="shared" si="7"/>
        <v>3</v>
      </c>
      <c r="G19" s="6">
        <f t="shared" si="13"/>
        <v>45699</v>
      </c>
      <c r="H19" s="7" t="str">
        <f>IF(ISERROR(VLOOKUP(G19,'  '!$C$6:$E$371,3,FALSE)),IF(ISERROR(VLOOKUP(G19,' '!$A$1:$B$50,2,FALSE)),"",VLOOKUP(G19,' '!$A$1:$B$50,2,FALSE)),VLOOKUP(G19,'  '!$C$6:$E$371,3,FALSE))</f>
        <v/>
      </c>
      <c r="I19" s="9" t="str">
        <f t="shared" si="19"/>
        <v/>
      </c>
      <c r="J19" s="10">
        <f t="shared" si="8"/>
        <v>3</v>
      </c>
      <c r="K19" s="6">
        <f t="shared" si="14"/>
        <v>45727</v>
      </c>
      <c r="L19" s="38" t="str">
        <f>IF(ISERROR(VLOOKUP(K19,'  '!$C$6:$E$371,3,FALSE)),IF(ISERROR(VLOOKUP(K19,' '!$A$1:$B$50,2,FALSE)),"",VLOOKUP(K19,' '!$A$1:$B$50,2,FALSE)),VLOOKUP(K19,'  '!$C$6:$E$371,3,FALSE))</f>
        <v>Årsopg. medio marts</v>
      </c>
      <c r="M19" s="9" t="str">
        <f t="shared" si="20"/>
        <v/>
      </c>
      <c r="N19" s="10">
        <f t="shared" si="9"/>
        <v>6</v>
      </c>
      <c r="O19" s="6">
        <f t="shared" si="15"/>
        <v>45758</v>
      </c>
      <c r="P19" s="7" t="str">
        <f>IF(ISERROR(VLOOKUP(O19,'  '!$C$6:$E$371,3,FALSE)),IF(ISERROR(VLOOKUP(O19,' '!$A$1:$B$50,2,FALSE)),"",VLOOKUP(O19,' '!$A$1:$B$50,2,FALSE)),VLOOKUP(O19,'  '!$C$6:$E$371,3,FALSE))</f>
        <v/>
      </c>
      <c r="Q19" s="9" t="str">
        <f t="shared" si="21"/>
        <v/>
      </c>
      <c r="R19" s="10">
        <f t="shared" si="10"/>
        <v>1</v>
      </c>
      <c r="S19" s="6">
        <f t="shared" si="16"/>
        <v>45788</v>
      </c>
      <c r="T19" s="7" t="str">
        <f>IF(ISERROR(VLOOKUP(S19,'  '!$C$6:$E$371,3,FALSE)),IF(ISERROR(VLOOKUP(S19,' '!$A$1:$B$50,2,FALSE)),"",VLOOKUP(S19,' '!$A$1:$B$50,2,FALSE)),VLOOKUP(S19,'  '!$C$6:$E$371,3,FALSE))</f>
        <v/>
      </c>
      <c r="U19" s="9" t="str">
        <f t="shared" si="22"/>
        <v/>
      </c>
      <c r="V19" s="10">
        <f t="shared" si="11"/>
        <v>4</v>
      </c>
      <c r="W19" s="6">
        <f t="shared" si="17"/>
        <v>45819</v>
      </c>
      <c r="X19" s="7" t="str">
        <f>IF(ISERROR(VLOOKUP(W19,'  '!$C$6:$E$371,3,FALSE)),IF(ISERROR(VLOOKUP(W19,' '!$A$1:$B$50,2,FALSE)),"",VLOOKUP(W19,' '!$A$1:$B$50,2,FALSE)),VLOOKUP(W19,'  '!$C$6:$E$371,3,FALSE))</f>
        <v/>
      </c>
      <c r="Y19" s="9" t="str">
        <f t="shared" si="23"/>
        <v/>
      </c>
    </row>
    <row r="20" spans="2:25" x14ac:dyDescent="0.25">
      <c r="B20" s="5">
        <f t="shared" si="6"/>
        <v>1</v>
      </c>
      <c r="C20" s="6">
        <f t="shared" si="12"/>
        <v>45669</v>
      </c>
      <c r="D20" s="7" t="str">
        <f>IF(ISERROR(VLOOKUP(C20,'  '!$C$6:$E$371,3,FALSE)),IF(ISERROR(VLOOKUP(C20,' '!$A$1:$B$50,2,FALSE)),"",VLOOKUP(C20,' '!$A$1:$B$50,2,FALSE)),VLOOKUP(C20,'  '!$C$6:$E$371,3,FALSE))</f>
        <v/>
      </c>
      <c r="E20" s="11" t="str">
        <f t="shared" si="18"/>
        <v/>
      </c>
      <c r="F20" s="5">
        <f t="shared" si="7"/>
        <v>4</v>
      </c>
      <c r="G20" s="6">
        <f t="shared" si="13"/>
        <v>45700</v>
      </c>
      <c r="H20" s="7" t="str">
        <f>IF(ISERROR(VLOOKUP(G20,'  '!$C$6:$E$371,3,FALSE)),IF(ISERROR(VLOOKUP(G20,' '!$A$1:$B$50,2,FALSE)),"",VLOOKUP(G20,' '!$A$1:$B$50,2,FALSE)),VLOOKUP(G20,'  '!$C$6:$E$371,3,FALSE))</f>
        <v/>
      </c>
      <c r="I20" s="9" t="str">
        <f t="shared" si="19"/>
        <v/>
      </c>
      <c r="J20" s="10">
        <f t="shared" si="8"/>
        <v>4</v>
      </c>
      <c r="K20" s="6">
        <f t="shared" si="14"/>
        <v>45728</v>
      </c>
      <c r="L20" s="7" t="str">
        <f>IF(ISERROR(VLOOKUP(K20,'  '!$C$6:$E$371,3,FALSE)),IF(ISERROR(VLOOKUP(K20,' '!$A$1:$B$50,2,FALSE)),"",VLOOKUP(K20,' '!$A$1:$B$50,2,FALSE)),VLOOKUP(K20,'  '!$C$6:$E$371,3,FALSE))</f>
        <v/>
      </c>
      <c r="M20" s="9" t="str">
        <f t="shared" si="20"/>
        <v/>
      </c>
      <c r="N20" s="10">
        <f t="shared" si="9"/>
        <v>7</v>
      </c>
      <c r="O20" s="6">
        <f t="shared" si="15"/>
        <v>45759</v>
      </c>
      <c r="P20" s="7" t="str">
        <f>IF(ISERROR(VLOOKUP(O20,'  '!$C$6:$E$371,3,FALSE)),IF(ISERROR(VLOOKUP(O20,' '!$A$1:$B$50,2,FALSE)),"",VLOOKUP(O20,' '!$A$1:$B$50,2,FALSE)),VLOOKUP(O20,'  '!$C$6:$E$371,3,FALSE))</f>
        <v/>
      </c>
      <c r="Q20" s="9" t="str">
        <f t="shared" si="21"/>
        <v/>
      </c>
      <c r="R20" s="10">
        <f t="shared" si="10"/>
        <v>2</v>
      </c>
      <c r="S20" s="6">
        <f t="shared" si="16"/>
        <v>45789</v>
      </c>
      <c r="T20" s="38" t="str">
        <f>IF(ISERROR(VLOOKUP(S20,'  '!$C$6:$E$371,3,FALSE)),IF(ISERROR(VLOOKUP(S20,' '!$A$1:$B$50,2,FALSE)),"",VLOOKUP(S20,' '!$A$1:$B$50,2,FALSE)),VLOOKUP(S20,'  '!$C$6:$E$371,3,FALSE))</f>
        <v>A-skat og AM-SMV</v>
      </c>
      <c r="U20" s="9">
        <f t="shared" si="22"/>
        <v>20</v>
      </c>
      <c r="V20" s="10">
        <f t="shared" si="11"/>
        <v>5</v>
      </c>
      <c r="W20" s="6">
        <f t="shared" si="17"/>
        <v>45820</v>
      </c>
      <c r="X20" s="7" t="str">
        <f>IF(ISERROR(VLOOKUP(W20,'  '!$C$6:$E$371,3,FALSE)),IF(ISERROR(VLOOKUP(W20,' '!$A$1:$B$50,2,FALSE)),"",VLOOKUP(W20,' '!$A$1:$B$50,2,FALSE)),VLOOKUP(W20,'  '!$C$6:$E$371,3,FALSE))</f>
        <v/>
      </c>
      <c r="Y20" s="9" t="str">
        <f t="shared" si="23"/>
        <v/>
      </c>
    </row>
    <row r="21" spans="2:25" x14ac:dyDescent="0.25">
      <c r="B21" s="5">
        <f t="shared" si="6"/>
        <v>2</v>
      </c>
      <c r="C21" s="6">
        <f t="shared" si="12"/>
        <v>45670</v>
      </c>
      <c r="D21" s="7" t="str">
        <f>IF(ISERROR(VLOOKUP(C21,'  '!$C$6:$E$371,3,FALSE)),IF(ISERROR(VLOOKUP(C21,' '!$A$1:$B$50,2,FALSE)),"",VLOOKUP(C21,' '!$A$1:$B$50,2,FALSE)),VLOOKUP(C21,'  '!$C$6:$E$371,3,FALSE))</f>
        <v/>
      </c>
      <c r="E21" s="11">
        <f t="shared" si="18"/>
        <v>3</v>
      </c>
      <c r="F21" s="5">
        <f t="shared" si="7"/>
        <v>5</v>
      </c>
      <c r="G21" s="6">
        <f t="shared" si="13"/>
        <v>45701</v>
      </c>
      <c r="H21" s="7" t="str">
        <f>IF(ISERROR(VLOOKUP(G21,'  '!$C$6:$E$371,3,FALSE)),IF(ISERROR(VLOOKUP(G21,' '!$A$1:$B$50,2,FALSE)),"",VLOOKUP(G21,' '!$A$1:$B$50,2,FALSE)),VLOOKUP(G21,'  '!$C$6:$E$371,3,FALSE))</f>
        <v/>
      </c>
      <c r="I21" s="9" t="str">
        <f t="shared" si="19"/>
        <v/>
      </c>
      <c r="J21" s="10">
        <f t="shared" si="8"/>
        <v>5</v>
      </c>
      <c r="K21" s="6">
        <f t="shared" si="14"/>
        <v>45729</v>
      </c>
      <c r="L21" s="7" t="str">
        <f>IF(ISERROR(VLOOKUP(K21,'  '!$C$6:$E$371,3,FALSE)),IF(ISERROR(VLOOKUP(K21,' '!$A$1:$B$50,2,FALSE)),"",VLOOKUP(K21,' '!$A$1:$B$50,2,FALSE)),VLOOKUP(K21,'  '!$C$6:$E$371,3,FALSE))</f>
        <v/>
      </c>
      <c r="M21" s="9" t="str">
        <f t="shared" si="20"/>
        <v/>
      </c>
      <c r="N21" s="10">
        <f t="shared" si="9"/>
        <v>1</v>
      </c>
      <c r="O21" s="6">
        <f t="shared" si="15"/>
        <v>45760</v>
      </c>
      <c r="P21" s="7" t="str">
        <f>IF(ISERROR(VLOOKUP(O21,'  '!$C$6:$E$371,3,FALSE)),IF(ISERROR(VLOOKUP(O21,' '!$A$1:$B$50,2,FALSE)),"",VLOOKUP(O21,' '!$A$1:$B$50,2,FALSE)),VLOOKUP(O21,'  '!$C$6:$E$371,3,FALSE))</f>
        <v>Palmesøndag</v>
      </c>
      <c r="Q21" s="9" t="str">
        <f t="shared" si="21"/>
        <v/>
      </c>
      <c r="R21" s="10">
        <f t="shared" si="10"/>
        <v>3</v>
      </c>
      <c r="S21" s="6">
        <f t="shared" si="16"/>
        <v>45790</v>
      </c>
      <c r="T21" s="7" t="str">
        <f>IF(ISERROR(VLOOKUP(S21,'  '!$C$6:$E$371,3,FALSE)),IF(ISERROR(VLOOKUP(S21,' '!$A$1:$B$50,2,FALSE)),"",VLOOKUP(S21,' '!$A$1:$B$50,2,FALSE)),VLOOKUP(S21,'  '!$C$6:$E$371,3,FALSE))</f>
        <v/>
      </c>
      <c r="U21" s="9" t="str">
        <f t="shared" si="22"/>
        <v/>
      </c>
      <c r="V21" s="10">
        <f t="shared" si="11"/>
        <v>6</v>
      </c>
      <c r="W21" s="6">
        <f t="shared" si="17"/>
        <v>45821</v>
      </c>
      <c r="X21" s="7" t="str">
        <f>IF(ISERROR(VLOOKUP(W21,'  '!$C$6:$E$371,3,FALSE)),IF(ISERROR(VLOOKUP(W21,' '!$A$1:$B$50,2,FALSE)),"",VLOOKUP(W21,' '!$A$1:$B$50,2,FALSE)),VLOOKUP(W21,'  '!$C$6:$E$371,3,FALSE))</f>
        <v/>
      </c>
      <c r="Y21" s="9" t="str">
        <f t="shared" si="23"/>
        <v/>
      </c>
    </row>
    <row r="22" spans="2:25" x14ac:dyDescent="0.25">
      <c r="B22" s="5">
        <f t="shared" si="6"/>
        <v>3</v>
      </c>
      <c r="C22" s="6">
        <f t="shared" si="12"/>
        <v>45671</v>
      </c>
      <c r="D22" s="7" t="str">
        <f>IF(ISERROR(VLOOKUP(C22,'  '!$C$6:$E$371,3,FALSE)),IF(ISERROR(VLOOKUP(C22,' '!$A$1:$B$50,2,FALSE)),"",VLOOKUP(C22,' '!$A$1:$B$50,2,FALSE)),VLOOKUP(C22,'  '!$C$6:$E$371,3,FALSE))</f>
        <v/>
      </c>
      <c r="E22" s="11" t="str">
        <f t="shared" si="18"/>
        <v/>
      </c>
      <c r="F22" s="5">
        <f t="shared" si="7"/>
        <v>6</v>
      </c>
      <c r="G22" s="6">
        <f t="shared" si="13"/>
        <v>45702</v>
      </c>
      <c r="H22" s="7" t="str">
        <f>IF(ISERROR(VLOOKUP(G22,'  '!$C$6:$E$371,3,FALSE)),IF(ISERROR(VLOOKUP(G22,' '!$A$1:$B$50,2,FALSE)),"",VLOOKUP(G22,' '!$A$1:$B$50,2,FALSE)),VLOOKUP(G22,'  '!$C$6:$E$371,3,FALSE))</f>
        <v/>
      </c>
      <c r="I22" s="9" t="str">
        <f t="shared" si="19"/>
        <v/>
      </c>
      <c r="J22" s="10">
        <f t="shared" si="8"/>
        <v>6</v>
      </c>
      <c r="K22" s="6">
        <f t="shared" si="14"/>
        <v>45730</v>
      </c>
      <c r="L22" s="7" t="str">
        <f>IF(ISERROR(VLOOKUP(K22,'  '!$C$6:$E$371,3,FALSE)),IF(ISERROR(VLOOKUP(K22,' '!$A$1:$B$50,2,FALSE)),"",VLOOKUP(K22,' '!$A$1:$B$50,2,FALSE)),VLOOKUP(K22,'  '!$C$6:$E$371,3,FALSE))</f>
        <v/>
      </c>
      <c r="M22" s="9" t="str">
        <f t="shared" si="20"/>
        <v/>
      </c>
      <c r="N22" s="10">
        <f t="shared" si="9"/>
        <v>2</v>
      </c>
      <c r="O22" s="6">
        <f t="shared" si="15"/>
        <v>45761</v>
      </c>
      <c r="P22" s="7" t="str">
        <f>IF(ISERROR(VLOOKUP(O22,'  '!$C$6:$E$371,3,FALSE)),IF(ISERROR(VLOOKUP(O22,' '!$A$1:$B$50,2,FALSE)),"",VLOOKUP(O22,' '!$A$1:$B$50,2,FALSE)),VLOOKUP(O22,'  '!$C$6:$E$371,3,FALSE))</f>
        <v/>
      </c>
      <c r="Q22" s="9">
        <f t="shared" si="21"/>
        <v>16</v>
      </c>
      <c r="R22" s="10">
        <f t="shared" si="10"/>
        <v>4</v>
      </c>
      <c r="S22" s="6">
        <f t="shared" si="16"/>
        <v>45791</v>
      </c>
      <c r="T22" s="7" t="str">
        <f>IF(ISERROR(VLOOKUP(S22,'  '!$C$6:$E$371,3,FALSE)),IF(ISERROR(VLOOKUP(S22,' '!$A$1:$B$50,2,FALSE)),"",VLOOKUP(S22,' '!$A$1:$B$50,2,FALSE)),VLOOKUP(S22,'  '!$C$6:$E$371,3,FALSE))</f>
        <v/>
      </c>
      <c r="U22" s="9" t="str">
        <f t="shared" si="22"/>
        <v/>
      </c>
      <c r="V22" s="10">
        <f t="shared" si="11"/>
        <v>7</v>
      </c>
      <c r="W22" s="6">
        <f t="shared" si="17"/>
        <v>45822</v>
      </c>
      <c r="X22" s="7" t="str">
        <f>IF(ISERROR(VLOOKUP(W22,'  '!$C$6:$E$371,3,FALSE)),IF(ISERROR(VLOOKUP(W22,' '!$A$1:$B$50,2,FALSE)),"",VLOOKUP(W22,' '!$A$1:$B$50,2,FALSE)),VLOOKUP(W22,'  '!$C$6:$E$371,3,FALSE))</f>
        <v/>
      </c>
      <c r="Y22" s="9" t="str">
        <f t="shared" si="23"/>
        <v/>
      </c>
    </row>
    <row r="23" spans="2:25" x14ac:dyDescent="0.25">
      <c r="B23" s="5">
        <f t="shared" si="6"/>
        <v>4</v>
      </c>
      <c r="C23" s="6">
        <f t="shared" si="12"/>
        <v>45672</v>
      </c>
      <c r="D23" s="38" t="str">
        <f>IF(ISERROR(VLOOKUP(C23,'  '!$C$6:$E$371,3,FALSE)),IF(ISERROR(VLOOKUP(C23,' '!$A$1:$B$50,2,FALSE)),"",VLOOKUP(C23,' '!$A$1:$B$50,2,FALSE)),VLOOKUP(C23,'  '!$C$6:$E$371,3,FALSE))</f>
        <v>Lønsum 4.kvt. 2024</v>
      </c>
      <c r="E23" s="11" t="str">
        <f t="shared" si="18"/>
        <v/>
      </c>
      <c r="F23" s="5">
        <f t="shared" si="7"/>
        <v>7</v>
      </c>
      <c r="G23" s="6">
        <f t="shared" si="13"/>
        <v>45703</v>
      </c>
      <c r="H23" s="7" t="str">
        <f>IF(ISERROR(VLOOKUP(G23,'  '!$C$6:$E$371,3,FALSE)),IF(ISERROR(VLOOKUP(G23,' '!$A$1:$B$50,2,FALSE)),"",VLOOKUP(G23,' '!$A$1:$B$50,2,FALSE)),VLOOKUP(G23,'  '!$C$6:$E$371,3,FALSE))</f>
        <v/>
      </c>
      <c r="I23" s="9" t="str">
        <f t="shared" si="19"/>
        <v/>
      </c>
      <c r="J23" s="10">
        <f t="shared" si="8"/>
        <v>7</v>
      </c>
      <c r="K23" s="6">
        <f t="shared" si="14"/>
        <v>45731</v>
      </c>
      <c r="L23" s="7" t="str">
        <f>IF(ISERROR(VLOOKUP(K23,'  '!$C$6:$E$371,3,FALSE)),IF(ISERROR(VLOOKUP(K23,' '!$A$1:$B$50,2,FALSE)),"",VLOOKUP(K23,' '!$A$1:$B$50,2,FALSE)),VLOOKUP(K23,'  '!$C$6:$E$371,3,FALSE))</f>
        <v/>
      </c>
      <c r="M23" s="9" t="str">
        <f t="shared" si="20"/>
        <v/>
      </c>
      <c r="N23" s="10">
        <f t="shared" si="9"/>
        <v>3</v>
      </c>
      <c r="O23" s="6">
        <f t="shared" si="15"/>
        <v>45762</v>
      </c>
      <c r="P23" s="38" t="str">
        <f>IF(ISERROR(VLOOKUP(O23,'  '!$C$6:$E$371,3,FALSE)),IF(ISERROR(VLOOKUP(O23,' '!$A$1:$B$50,2,FALSE)),"",VLOOKUP(O23,' '!$A$1:$B$50,2,FALSE)),VLOOKUP(O23,'  '!$C$6:$E$371,3,FALSE))</f>
        <v>Lønsum 1.kvt. 2025</v>
      </c>
      <c r="Q23" s="9" t="str">
        <f t="shared" si="21"/>
        <v/>
      </c>
      <c r="R23" s="10">
        <f t="shared" si="10"/>
        <v>5</v>
      </c>
      <c r="S23" s="6">
        <f t="shared" si="16"/>
        <v>45792</v>
      </c>
      <c r="T23" s="7" t="str">
        <f>IF(ISERROR(VLOOKUP(S23,'  '!$C$6:$E$371,3,FALSE)),IF(ISERROR(VLOOKUP(S23,' '!$A$1:$B$50,2,FALSE)),"",VLOOKUP(S23,' '!$A$1:$B$50,2,FALSE)),VLOOKUP(S23,'  '!$C$6:$E$371,3,FALSE))</f>
        <v/>
      </c>
      <c r="U23" s="9" t="str">
        <f t="shared" si="22"/>
        <v/>
      </c>
      <c r="V23" s="10">
        <f t="shared" si="11"/>
        <v>1</v>
      </c>
      <c r="W23" s="6">
        <f t="shared" si="17"/>
        <v>45823</v>
      </c>
      <c r="X23" s="7" t="str">
        <f>IF(ISERROR(VLOOKUP(W23,'  '!$C$6:$E$371,3,FALSE)),IF(ISERROR(VLOOKUP(W23,' '!$A$1:$B$50,2,FALSE)),"",VLOOKUP(W23,' '!$A$1:$B$50,2,FALSE)),VLOOKUP(W23,'  '!$C$6:$E$371,3,FALSE))</f>
        <v/>
      </c>
      <c r="Y23" s="9" t="str">
        <f t="shared" si="23"/>
        <v/>
      </c>
    </row>
    <row r="24" spans="2:25" x14ac:dyDescent="0.25">
      <c r="B24" s="5">
        <f t="shared" si="6"/>
        <v>5</v>
      </c>
      <c r="C24" s="6">
        <f t="shared" si="12"/>
        <v>45673</v>
      </c>
      <c r="D24" s="7" t="str">
        <f>IF(ISERROR(VLOOKUP(C24,'  '!$C$6:$E$371,3,FALSE)),IF(ISERROR(VLOOKUP(C24,' '!$A$1:$B$50,2,FALSE)),"",VLOOKUP(C24,' '!$A$1:$B$50,2,FALSE)),VLOOKUP(C24,'  '!$C$6:$E$371,3,FALSE))</f>
        <v/>
      </c>
      <c r="E24" s="11" t="str">
        <f t="shared" si="18"/>
        <v/>
      </c>
      <c r="F24" s="5">
        <f t="shared" si="7"/>
        <v>1</v>
      </c>
      <c r="G24" s="6">
        <f t="shared" si="13"/>
        <v>45704</v>
      </c>
      <c r="H24" s="7" t="str">
        <f>IF(ISERROR(VLOOKUP(G24,'  '!$C$6:$E$371,3,FALSE)),IF(ISERROR(VLOOKUP(G24,' '!$A$1:$B$50,2,FALSE)),"",VLOOKUP(G24,' '!$A$1:$B$50,2,FALSE)),VLOOKUP(G24,'  '!$C$6:$E$371,3,FALSE))</f>
        <v/>
      </c>
      <c r="I24" s="9" t="str">
        <f t="shared" si="19"/>
        <v/>
      </c>
      <c r="J24" s="10">
        <f t="shared" si="8"/>
        <v>1</v>
      </c>
      <c r="K24" s="6">
        <f t="shared" si="14"/>
        <v>45732</v>
      </c>
      <c r="L24" s="7" t="str">
        <f>IF(ISERROR(VLOOKUP(K24,'  '!$C$6:$E$371,3,FALSE)),IF(ISERROR(VLOOKUP(K24,' '!$A$1:$B$50,2,FALSE)),"",VLOOKUP(K24,' '!$A$1:$B$50,2,FALSE)),VLOOKUP(K24,'  '!$C$6:$E$371,3,FALSE))</f>
        <v/>
      </c>
      <c r="M24" s="9" t="str">
        <f t="shared" si="20"/>
        <v/>
      </c>
      <c r="N24" s="10">
        <f t="shared" si="9"/>
        <v>4</v>
      </c>
      <c r="O24" s="6">
        <f t="shared" si="15"/>
        <v>45763</v>
      </c>
      <c r="P24" s="7" t="str">
        <f>IF(ISERROR(VLOOKUP(O24,'  '!$C$6:$E$371,3,FALSE)),IF(ISERROR(VLOOKUP(O24,' '!$A$1:$B$50,2,FALSE)),"",VLOOKUP(O24,' '!$A$1:$B$50,2,FALSE)),VLOOKUP(O24,'  '!$C$6:$E$371,3,FALSE))</f>
        <v/>
      </c>
      <c r="Q24" s="9" t="str">
        <f t="shared" si="21"/>
        <v/>
      </c>
      <c r="R24" s="10">
        <f t="shared" si="10"/>
        <v>6</v>
      </c>
      <c r="S24" s="6">
        <f t="shared" si="16"/>
        <v>45793</v>
      </c>
      <c r="T24" s="7" t="str">
        <f>IF(ISERROR(VLOOKUP(S24,'  '!$C$6:$E$371,3,FALSE)),IF(ISERROR(VLOOKUP(S24,' '!$A$1:$B$50,2,FALSE)),"",VLOOKUP(S24,' '!$A$1:$B$50,2,FALSE)),VLOOKUP(S24,'  '!$C$6:$E$371,3,FALSE))</f>
        <v/>
      </c>
      <c r="U24" s="9" t="str">
        <f t="shared" si="22"/>
        <v/>
      </c>
      <c r="V24" s="10">
        <f t="shared" si="11"/>
        <v>2</v>
      </c>
      <c r="W24" s="6">
        <f t="shared" si="17"/>
        <v>45824</v>
      </c>
      <c r="X24" s="7" t="str">
        <f>IF(ISERROR(VLOOKUP(W24,'  '!$C$6:$E$371,3,FALSE)),IF(ISERROR(VLOOKUP(W24,' '!$A$1:$B$50,2,FALSE)),"",VLOOKUP(W24,' '!$A$1:$B$50,2,FALSE)),VLOOKUP(W24,'  '!$C$6:$E$371,3,FALSE))</f>
        <v/>
      </c>
      <c r="Y24" s="9">
        <f t="shared" si="23"/>
        <v>25</v>
      </c>
    </row>
    <row r="25" spans="2:25" x14ac:dyDescent="0.25">
      <c r="B25" s="5">
        <f t="shared" si="6"/>
        <v>6</v>
      </c>
      <c r="C25" s="6">
        <f t="shared" si="12"/>
        <v>45674</v>
      </c>
      <c r="D25" s="38" t="str">
        <f>IF(ISERROR(VLOOKUP(C25,'  '!$C$6:$E$371,3,FALSE)),IF(ISERROR(VLOOKUP(C25,' '!$A$1:$B$50,2,FALSE)),"",VLOOKUP(C25,' '!$A$1:$B$50,2,FALSE)),VLOOKUP(C25,'  '!$C$6:$E$371,3,FALSE))</f>
        <v>A-skat og AM-SMV</v>
      </c>
      <c r="E25" s="11" t="str">
        <f t="shared" si="18"/>
        <v/>
      </c>
      <c r="F25" s="5">
        <f t="shared" si="7"/>
        <v>2</v>
      </c>
      <c r="G25" s="6">
        <f t="shared" si="13"/>
        <v>45705</v>
      </c>
      <c r="H25" s="7" t="str">
        <f>IF(ISERROR(VLOOKUP(G25,'  '!$C$6:$E$371,3,FALSE)),IF(ISERROR(VLOOKUP(G25,' '!$A$1:$B$50,2,FALSE)),"",VLOOKUP(G25,' '!$A$1:$B$50,2,FALSE)),VLOOKUP(G25,'  '!$C$6:$E$371,3,FALSE))</f>
        <v/>
      </c>
      <c r="I25" s="9">
        <f t="shared" si="19"/>
        <v>8</v>
      </c>
      <c r="J25" s="10">
        <f t="shared" si="8"/>
        <v>2</v>
      </c>
      <c r="K25" s="6">
        <f t="shared" si="14"/>
        <v>45733</v>
      </c>
      <c r="L25" s="7" t="str">
        <f>IF(ISERROR(VLOOKUP(K25,'  '!$C$6:$E$371,3,FALSE)),IF(ISERROR(VLOOKUP(K25,' '!$A$1:$B$50,2,FALSE)),"",VLOOKUP(K25,' '!$A$1:$B$50,2,FALSE)),VLOOKUP(K25,'  '!$C$6:$E$371,3,FALSE))</f>
        <v/>
      </c>
      <c r="M25" s="9">
        <f t="shared" si="20"/>
        <v>12</v>
      </c>
      <c r="N25" s="10">
        <f t="shared" si="9"/>
        <v>5</v>
      </c>
      <c r="O25" s="6">
        <f t="shared" si="15"/>
        <v>45764</v>
      </c>
      <c r="P25" s="7" t="str">
        <f>IF(ISERROR(VLOOKUP(O25,'  '!$C$6:$E$371,3,FALSE)),IF(ISERROR(VLOOKUP(O25,' '!$A$1:$B$50,2,FALSE)),"",VLOOKUP(O25,' '!$A$1:$B$50,2,FALSE)),VLOOKUP(O25,'  '!$C$6:$E$371,3,FALSE))</f>
        <v>Skærtorsdag</v>
      </c>
      <c r="Q25" s="9" t="str">
        <f t="shared" si="21"/>
        <v/>
      </c>
      <c r="R25" s="10">
        <f t="shared" si="10"/>
        <v>7</v>
      </c>
      <c r="S25" s="6">
        <f t="shared" si="16"/>
        <v>45794</v>
      </c>
      <c r="T25" s="7" t="str">
        <f>IF(ISERROR(VLOOKUP(S25,'  '!$C$6:$E$371,3,FALSE)),IF(ISERROR(VLOOKUP(S25,' '!$A$1:$B$50,2,FALSE)),"",VLOOKUP(S25,' '!$A$1:$B$50,2,FALSE)),VLOOKUP(S25,'  '!$C$6:$E$371,3,FALSE))</f>
        <v/>
      </c>
      <c r="U25" s="9" t="str">
        <f t="shared" si="22"/>
        <v/>
      </c>
      <c r="V25" s="10">
        <f t="shared" si="11"/>
        <v>3</v>
      </c>
      <c r="W25" s="6">
        <f t="shared" si="17"/>
        <v>45825</v>
      </c>
      <c r="X25" s="7" t="str">
        <f>IF(ISERROR(VLOOKUP(W25,'  '!$C$6:$E$371,3,FALSE)),IF(ISERROR(VLOOKUP(W25,' '!$A$1:$B$50,2,FALSE)),"",VLOOKUP(W25,' '!$A$1:$B$50,2,FALSE)),VLOOKUP(W25,'  '!$C$6:$E$371,3,FALSE))</f>
        <v/>
      </c>
      <c r="Y25" s="9" t="str">
        <f t="shared" si="23"/>
        <v/>
      </c>
    </row>
    <row r="26" spans="2:25" x14ac:dyDescent="0.25">
      <c r="B26" s="5">
        <f t="shared" si="6"/>
        <v>7</v>
      </c>
      <c r="C26" s="6">
        <f t="shared" si="12"/>
        <v>45675</v>
      </c>
      <c r="D26" s="7" t="str">
        <f>IF(ISERROR(VLOOKUP(C26,'  '!$C$6:$E$371,3,FALSE)),IF(ISERROR(VLOOKUP(C26,' '!$A$1:$B$50,2,FALSE)),"",VLOOKUP(C26,' '!$A$1:$B$50,2,FALSE)),VLOOKUP(C26,'  '!$C$6:$E$371,3,FALSE))</f>
        <v/>
      </c>
      <c r="E26" s="11" t="str">
        <f t="shared" si="18"/>
        <v/>
      </c>
      <c r="F26" s="5">
        <f t="shared" si="7"/>
        <v>3</v>
      </c>
      <c r="G26" s="6">
        <f t="shared" si="13"/>
        <v>45706</v>
      </c>
      <c r="H26" s="7" t="str">
        <f>IF(ISERROR(VLOOKUP(G26,'  '!$C$6:$E$371,3,FALSE)),IF(ISERROR(VLOOKUP(G26,' '!$A$1:$B$50,2,FALSE)),"",VLOOKUP(G26,' '!$A$1:$B$50,2,FALSE)),VLOOKUP(G26,'  '!$C$6:$E$371,3,FALSE))</f>
        <v/>
      </c>
      <c r="I26" s="9" t="str">
        <f t="shared" si="19"/>
        <v/>
      </c>
      <c r="J26" s="10">
        <f t="shared" si="8"/>
        <v>3</v>
      </c>
      <c r="K26" s="6">
        <f t="shared" si="14"/>
        <v>45734</v>
      </c>
      <c r="L26" s="7" t="str">
        <f>IF(ISERROR(VLOOKUP(K26,'  '!$C$6:$E$371,3,FALSE)),IF(ISERROR(VLOOKUP(K26,' '!$A$1:$B$50,2,FALSE)),"",VLOOKUP(K26,' '!$A$1:$B$50,2,FALSE)),VLOOKUP(K26,'  '!$C$6:$E$371,3,FALSE))</f>
        <v/>
      </c>
      <c r="M26" s="9" t="str">
        <f t="shared" si="20"/>
        <v/>
      </c>
      <c r="N26" s="10">
        <f t="shared" si="9"/>
        <v>6</v>
      </c>
      <c r="O26" s="6">
        <f t="shared" si="15"/>
        <v>45765</v>
      </c>
      <c r="P26" s="7" t="str">
        <f>IF(ISERROR(VLOOKUP(O26,'  '!$C$6:$E$371,3,FALSE)),IF(ISERROR(VLOOKUP(O26,' '!$A$1:$B$50,2,FALSE)),"",VLOOKUP(O26,' '!$A$1:$B$50,2,FALSE)),VLOOKUP(O26,'  '!$C$6:$E$371,3,FALSE))</f>
        <v>Langfredag</v>
      </c>
      <c r="Q26" s="9" t="str">
        <f t="shared" si="21"/>
        <v/>
      </c>
      <c r="R26" s="10">
        <f t="shared" si="10"/>
        <v>1</v>
      </c>
      <c r="S26" s="6">
        <f t="shared" si="16"/>
        <v>45795</v>
      </c>
      <c r="T26" s="7" t="str">
        <f>IF(ISERROR(VLOOKUP(S26,'  '!$C$6:$E$371,3,FALSE)),IF(ISERROR(VLOOKUP(S26,' '!$A$1:$B$50,2,FALSE)),"",VLOOKUP(S26,' '!$A$1:$B$50,2,FALSE)),VLOOKUP(S26,'  '!$C$6:$E$371,3,FALSE))</f>
        <v/>
      </c>
      <c r="U26" s="9" t="str">
        <f t="shared" si="22"/>
        <v/>
      </c>
      <c r="V26" s="10">
        <f t="shared" si="11"/>
        <v>4</v>
      </c>
      <c r="W26" s="6">
        <f t="shared" si="17"/>
        <v>45826</v>
      </c>
      <c r="X26" s="7" t="str">
        <f>IF(ISERROR(VLOOKUP(W26,'  '!$C$6:$E$371,3,FALSE)),IF(ISERROR(VLOOKUP(W26,' '!$A$1:$B$50,2,FALSE)),"",VLOOKUP(W26,' '!$A$1:$B$50,2,FALSE)),VLOOKUP(W26,'  '!$C$6:$E$371,3,FALSE))</f>
        <v/>
      </c>
      <c r="Y26" s="9" t="str">
        <f t="shared" si="23"/>
        <v/>
      </c>
    </row>
    <row r="27" spans="2:25" x14ac:dyDescent="0.25">
      <c r="B27" s="5">
        <f t="shared" si="6"/>
        <v>1</v>
      </c>
      <c r="C27" s="6">
        <f t="shared" si="12"/>
        <v>45676</v>
      </c>
      <c r="D27" s="7" t="str">
        <f>IF(ISERROR(VLOOKUP(C27,'  '!$C$6:$E$371,3,FALSE)),IF(ISERROR(VLOOKUP(C27,' '!$A$1:$B$50,2,FALSE)),"",VLOOKUP(C27,' '!$A$1:$B$50,2,FALSE)),VLOOKUP(C27,'  '!$C$6:$E$371,3,FALSE))</f>
        <v/>
      </c>
      <c r="E27" s="11" t="str">
        <f t="shared" si="18"/>
        <v/>
      </c>
      <c r="F27" s="5">
        <f t="shared" si="7"/>
        <v>4</v>
      </c>
      <c r="G27" s="6">
        <f t="shared" si="13"/>
        <v>45707</v>
      </c>
      <c r="H27" s="7" t="str">
        <f>IF(ISERROR(VLOOKUP(G27,'  '!$C$6:$E$371,3,FALSE)),IF(ISERROR(VLOOKUP(G27,' '!$A$1:$B$50,2,FALSE)),"",VLOOKUP(G27,' '!$A$1:$B$50,2,FALSE)),VLOOKUP(G27,'  '!$C$6:$E$371,3,FALSE))</f>
        <v/>
      </c>
      <c r="I27" s="9" t="str">
        <f t="shared" si="19"/>
        <v/>
      </c>
      <c r="J27" s="10">
        <f t="shared" si="8"/>
        <v>4</v>
      </c>
      <c r="K27" s="6">
        <f t="shared" si="14"/>
        <v>45735</v>
      </c>
      <c r="L27" s="7" t="str">
        <f>IF(ISERROR(VLOOKUP(K27,'  '!$C$6:$E$371,3,FALSE)),IF(ISERROR(VLOOKUP(K27,' '!$A$1:$B$50,2,FALSE)),"",VLOOKUP(K27,' '!$A$1:$B$50,2,FALSE)),VLOOKUP(K27,'  '!$C$6:$E$371,3,FALSE))</f>
        <v/>
      </c>
      <c r="M27" s="9" t="str">
        <f t="shared" si="20"/>
        <v/>
      </c>
      <c r="N27" s="10">
        <f t="shared" si="9"/>
        <v>7</v>
      </c>
      <c r="O27" s="6">
        <f t="shared" si="15"/>
        <v>45766</v>
      </c>
      <c r="P27" s="7" t="str">
        <f>IF(ISERROR(VLOOKUP(O27,'  '!$C$6:$E$371,3,FALSE)),IF(ISERROR(VLOOKUP(O27,' '!$A$1:$B$50,2,FALSE)),"",VLOOKUP(O27,' '!$A$1:$B$50,2,FALSE)),VLOOKUP(O27,'  '!$C$6:$E$371,3,FALSE))</f>
        <v/>
      </c>
      <c r="Q27" s="9" t="str">
        <f t="shared" si="21"/>
        <v/>
      </c>
      <c r="R27" s="10">
        <f t="shared" si="10"/>
        <v>2</v>
      </c>
      <c r="S27" s="6">
        <f t="shared" si="16"/>
        <v>45796</v>
      </c>
      <c r="T27" s="7" t="str">
        <f>IF(ISERROR(VLOOKUP(S27,'  '!$C$6:$E$371,3,FALSE)),IF(ISERROR(VLOOKUP(S27,' '!$A$1:$B$50,2,FALSE)),"",VLOOKUP(S27,' '!$A$1:$B$50,2,FALSE)),VLOOKUP(S27,'  '!$C$6:$E$371,3,FALSE))</f>
        <v/>
      </c>
      <c r="U27" s="9">
        <f t="shared" si="22"/>
        <v>21</v>
      </c>
      <c r="V27" s="10">
        <f t="shared" si="11"/>
        <v>5</v>
      </c>
      <c r="W27" s="6">
        <f t="shared" si="17"/>
        <v>45827</v>
      </c>
      <c r="X27" s="7" t="str">
        <f>IF(ISERROR(VLOOKUP(W27,'  '!$C$6:$E$371,3,FALSE)),IF(ISERROR(VLOOKUP(W27,' '!$A$1:$B$50,2,FALSE)),"",VLOOKUP(W27,' '!$A$1:$B$50,2,FALSE)),VLOOKUP(W27,'  '!$C$6:$E$371,3,FALSE))</f>
        <v/>
      </c>
      <c r="Y27" s="9" t="str">
        <f t="shared" si="23"/>
        <v/>
      </c>
    </row>
    <row r="28" spans="2:25" x14ac:dyDescent="0.25">
      <c r="B28" s="5">
        <f t="shared" si="6"/>
        <v>2</v>
      </c>
      <c r="C28" s="6">
        <f t="shared" si="12"/>
        <v>45677</v>
      </c>
      <c r="D28" s="38" t="str">
        <f>IF(ISERROR(VLOOKUP(C28,'  '!$C$6:$E$371,3,FALSE)),IF(ISERROR(VLOOKUP(C28,' '!$A$1:$B$50,2,FALSE)),"",VLOOKUP(C28,' '!$A$1:$B$50,2,FALSE)),VLOOKUP(C28,'  '!$C$6:$E$371,3,FALSE))</f>
        <v>B-skat</v>
      </c>
      <c r="E28" s="11">
        <f t="shared" si="18"/>
        <v>4</v>
      </c>
      <c r="F28" s="5">
        <f t="shared" si="7"/>
        <v>5</v>
      </c>
      <c r="G28" s="6">
        <f t="shared" si="13"/>
        <v>45708</v>
      </c>
      <c r="H28" s="38" t="str">
        <f>IF(ISERROR(VLOOKUP(G28,'  '!$C$6:$E$371,3,FALSE)),IF(ISERROR(VLOOKUP(G28,' '!$A$1:$B$50,2,FALSE)),"",VLOOKUP(G28,' '!$A$1:$B$50,2,FALSE)),VLOOKUP(G28,'  '!$C$6:$E$371,3,FALSE))</f>
        <v>B-skat</v>
      </c>
      <c r="I28" s="9" t="str">
        <f t="shared" si="19"/>
        <v/>
      </c>
      <c r="J28" s="10">
        <f t="shared" si="8"/>
        <v>5</v>
      </c>
      <c r="K28" s="6">
        <f t="shared" si="14"/>
        <v>45736</v>
      </c>
      <c r="L28" s="38" t="str">
        <f>IF(ISERROR(VLOOKUP(K28,'  '!$C$6:$E$371,3,FALSE)),IF(ISERROR(VLOOKUP(K28,' '!$A$1:$B$50,2,FALSE)),"",VLOOKUP(K28,' '!$A$1:$B$50,2,FALSE)),VLOOKUP(K28,'  '!$C$6:$E$371,3,FALSE))</f>
        <v>B-skat</v>
      </c>
      <c r="M28" s="9" t="str">
        <f t="shared" si="20"/>
        <v/>
      </c>
      <c r="N28" s="10">
        <f t="shared" si="9"/>
        <v>1</v>
      </c>
      <c r="O28" s="6">
        <f t="shared" si="15"/>
        <v>45767</v>
      </c>
      <c r="P28" s="7" t="str">
        <f>IF(ISERROR(VLOOKUP(O28,'  '!$C$6:$E$371,3,FALSE)),IF(ISERROR(VLOOKUP(O28,' '!$A$1:$B$50,2,FALSE)),"",VLOOKUP(O28,' '!$A$1:$B$50,2,FALSE)),VLOOKUP(O28,'  '!$C$6:$E$371,3,FALSE))</f>
        <v>Påskedag</v>
      </c>
      <c r="Q28" s="9" t="str">
        <f t="shared" si="21"/>
        <v/>
      </c>
      <c r="R28" s="10">
        <f t="shared" si="10"/>
        <v>3</v>
      </c>
      <c r="S28" s="6">
        <f t="shared" si="16"/>
        <v>45797</v>
      </c>
      <c r="T28" s="38" t="str">
        <f>IF(ISERROR(VLOOKUP(S28,'  '!$C$6:$E$371,3,FALSE)),IF(ISERROR(VLOOKUP(S28,' '!$A$1:$B$50,2,FALSE)),"",VLOOKUP(S28,' '!$A$1:$B$50,2,FALSE)),VLOOKUP(S28,'  '!$C$6:$E$371,3,FALSE))</f>
        <v>B-skat</v>
      </c>
      <c r="U28" s="9" t="str">
        <f t="shared" si="22"/>
        <v/>
      </c>
      <c r="V28" s="28">
        <f t="shared" si="11"/>
        <v>6</v>
      </c>
      <c r="W28" s="29">
        <f t="shared" si="17"/>
        <v>45828</v>
      </c>
      <c r="X28" s="7" t="str">
        <f>IF(ISERROR(VLOOKUP(W28,'  '!$C$6:$E$371,3,FALSE)),IF(ISERROR(VLOOKUP(W28,' '!$A$1:$B$50,2,FALSE)),"",VLOOKUP(W28,' '!$A$1:$B$50,2,FALSE)),VLOOKUP(W28,'  '!$C$6:$E$371,3,FALSE))</f>
        <v/>
      </c>
      <c r="Y28" s="9" t="str">
        <f t="shared" si="23"/>
        <v/>
      </c>
    </row>
    <row r="29" spans="2:25" x14ac:dyDescent="0.25">
      <c r="B29" s="5">
        <f t="shared" si="6"/>
        <v>3</v>
      </c>
      <c r="C29" s="6">
        <f t="shared" si="12"/>
        <v>45678</v>
      </c>
      <c r="D29" s="7" t="str">
        <f>IF(ISERROR(VLOOKUP(C29,'  '!$C$6:$E$371,3,FALSE)),IF(ISERROR(VLOOKUP(C29,' '!$A$1:$B$50,2,FALSE)),"",VLOOKUP(C29,' '!$A$1:$B$50,2,FALSE)),VLOOKUP(C29,'  '!$C$6:$E$371,3,FALSE))</f>
        <v/>
      </c>
      <c r="E29" s="11" t="str">
        <f t="shared" si="18"/>
        <v/>
      </c>
      <c r="F29" s="5">
        <f t="shared" si="7"/>
        <v>6</v>
      </c>
      <c r="G29" s="6">
        <f t="shared" si="13"/>
        <v>45709</v>
      </c>
      <c r="H29" s="7" t="str">
        <f>IF(ISERROR(VLOOKUP(G29,'  '!$C$6:$E$371,3,FALSE)),IF(ISERROR(VLOOKUP(G29,' '!$A$1:$B$50,2,FALSE)),"",VLOOKUP(G29,' '!$A$1:$B$50,2,FALSE)),VLOOKUP(G29,'  '!$C$6:$E$371,3,FALSE))</f>
        <v/>
      </c>
      <c r="I29" s="9" t="str">
        <f t="shared" si="19"/>
        <v/>
      </c>
      <c r="J29" s="10">
        <f t="shared" si="8"/>
        <v>6</v>
      </c>
      <c r="K29" s="6">
        <f t="shared" si="14"/>
        <v>45737</v>
      </c>
      <c r="L29" s="7" t="str">
        <f>IF(ISERROR(VLOOKUP(K29,'  '!$C$6:$E$371,3,FALSE)),IF(ISERROR(VLOOKUP(K29,' '!$A$1:$B$50,2,FALSE)),"",VLOOKUP(K29,' '!$A$1:$B$50,2,FALSE)),VLOOKUP(K29,'  '!$C$6:$E$371,3,FALSE))</f>
        <v/>
      </c>
      <c r="M29" s="9" t="str">
        <f t="shared" si="20"/>
        <v/>
      </c>
      <c r="N29" s="10">
        <f t="shared" si="9"/>
        <v>2</v>
      </c>
      <c r="O29" s="6">
        <f t="shared" si="15"/>
        <v>45768</v>
      </c>
      <c r="P29" s="7" t="str">
        <f>IF(ISERROR(VLOOKUP(O29,'  '!$C$6:$E$371,3,FALSE)),IF(ISERROR(VLOOKUP(O29,' '!$A$1:$B$50,2,FALSE)),"",VLOOKUP(O29,' '!$A$1:$B$50,2,FALSE)),VLOOKUP(O29,'  '!$C$6:$E$371,3,FALSE))</f>
        <v>2. påskedag</v>
      </c>
      <c r="Q29" s="9">
        <f t="shared" si="21"/>
        <v>17</v>
      </c>
      <c r="R29" s="10">
        <f t="shared" si="10"/>
        <v>4</v>
      </c>
      <c r="S29" s="6">
        <f t="shared" si="16"/>
        <v>45798</v>
      </c>
      <c r="T29" s="7" t="str">
        <f>IF(ISERROR(VLOOKUP(S29,'  '!$C$6:$E$371,3,FALSE)),IF(ISERROR(VLOOKUP(S29,' '!$A$1:$B$50,2,FALSE)),"",VLOOKUP(S29,' '!$A$1:$B$50,2,FALSE)),VLOOKUP(S29,'  '!$C$6:$E$371,3,FALSE))</f>
        <v/>
      </c>
      <c r="U29" s="9" t="str">
        <f t="shared" si="22"/>
        <v/>
      </c>
      <c r="V29" s="10">
        <f t="shared" si="11"/>
        <v>7</v>
      </c>
      <c r="W29" s="6">
        <f t="shared" si="17"/>
        <v>45829</v>
      </c>
      <c r="X29" s="7" t="str">
        <f>IF(ISERROR(VLOOKUP(W29,'  '!$C$6:$E$371,3,FALSE)),IF(ISERROR(VLOOKUP(W29,' '!$A$1:$B$50,2,FALSE)),"",VLOOKUP(W29,' '!$A$1:$B$50,2,FALSE)),VLOOKUP(W29,'  '!$C$6:$E$371,3,FALSE))</f>
        <v/>
      </c>
      <c r="Y29" s="9" t="str">
        <f t="shared" si="23"/>
        <v/>
      </c>
    </row>
    <row r="30" spans="2:25" x14ac:dyDescent="0.25">
      <c r="B30" s="5">
        <f t="shared" si="6"/>
        <v>4</v>
      </c>
      <c r="C30" s="6">
        <f t="shared" si="12"/>
        <v>45679</v>
      </c>
      <c r="D30" s="7" t="str">
        <f>IF(ISERROR(VLOOKUP(C30,'  '!$C$6:$E$371,3,FALSE)),IF(ISERROR(VLOOKUP(C30,' '!$A$1:$B$50,2,FALSE)),"",VLOOKUP(C30,' '!$A$1:$B$50,2,FALSE)),VLOOKUP(C30,'  '!$C$6:$E$371,3,FALSE))</f>
        <v/>
      </c>
      <c r="E30" s="11" t="str">
        <f t="shared" si="18"/>
        <v/>
      </c>
      <c r="F30" s="5">
        <f t="shared" si="7"/>
        <v>7</v>
      </c>
      <c r="G30" s="6">
        <f t="shared" si="13"/>
        <v>45710</v>
      </c>
      <c r="H30" s="7" t="str">
        <f>IF(ISERROR(VLOOKUP(G30,'  '!$C$6:$E$371,3,FALSE)),IF(ISERROR(VLOOKUP(G30,' '!$A$1:$B$50,2,FALSE)),"",VLOOKUP(G30,' '!$A$1:$B$50,2,FALSE)),VLOOKUP(G30,'  '!$C$6:$E$371,3,FALSE))</f>
        <v/>
      </c>
      <c r="I30" s="9" t="str">
        <f t="shared" si="19"/>
        <v/>
      </c>
      <c r="J30" s="10">
        <f t="shared" si="8"/>
        <v>7</v>
      </c>
      <c r="K30" s="6">
        <f t="shared" si="14"/>
        <v>45738</v>
      </c>
      <c r="L30" s="7" t="str">
        <f>IF(ISERROR(VLOOKUP(K30,'  '!$C$6:$E$371,3,FALSE)),IF(ISERROR(VLOOKUP(K30,' '!$A$1:$B$50,2,FALSE)),"",VLOOKUP(K30,' '!$A$1:$B$50,2,FALSE)),VLOOKUP(K30,'  '!$C$6:$E$371,3,FALSE))</f>
        <v/>
      </c>
      <c r="M30" s="9" t="str">
        <f t="shared" si="20"/>
        <v/>
      </c>
      <c r="N30" s="10">
        <f t="shared" si="9"/>
        <v>3</v>
      </c>
      <c r="O30" s="6">
        <f t="shared" si="15"/>
        <v>45769</v>
      </c>
      <c r="P30" s="38" t="str">
        <f>IF(ISERROR(VLOOKUP(O30,'  '!$C$6:$E$371,3,FALSE)),IF(ISERROR(VLOOKUP(O30,' '!$A$1:$B$50,2,FALSE)),"",VLOOKUP(O30,' '!$A$1:$B$50,2,FALSE)),VLOOKUP(O30,'  '!$C$6:$E$371,3,FALSE))</f>
        <v>B-skat</v>
      </c>
      <c r="Q30" s="9" t="str">
        <f t="shared" si="21"/>
        <v/>
      </c>
      <c r="R30" s="10">
        <f t="shared" si="10"/>
        <v>5</v>
      </c>
      <c r="S30" s="6">
        <f t="shared" si="16"/>
        <v>45799</v>
      </c>
      <c r="T30" s="7" t="str">
        <f>IF(ISERROR(VLOOKUP(S30,'  '!$C$6:$E$371,3,FALSE)),IF(ISERROR(VLOOKUP(S30,' '!$A$1:$B$50,2,FALSE)),"",VLOOKUP(S30,' '!$A$1:$B$50,2,FALSE)),VLOOKUP(S30,'  '!$C$6:$E$371,3,FALSE))</f>
        <v/>
      </c>
      <c r="U30" s="9" t="str">
        <f t="shared" si="22"/>
        <v/>
      </c>
      <c r="V30" s="10">
        <f t="shared" si="11"/>
        <v>1</v>
      </c>
      <c r="W30" s="6">
        <f t="shared" si="17"/>
        <v>45830</v>
      </c>
      <c r="X30" s="7" t="str">
        <f>IF(ISERROR(VLOOKUP(W30,'  '!$C$6:$E$371,3,FALSE)),IF(ISERROR(VLOOKUP(W30,' '!$A$1:$B$50,2,FALSE)),"",VLOOKUP(W30,' '!$A$1:$B$50,2,FALSE)),VLOOKUP(W30,'  '!$C$6:$E$371,3,FALSE))</f>
        <v/>
      </c>
      <c r="Y30" s="9" t="str">
        <f t="shared" si="23"/>
        <v/>
      </c>
    </row>
    <row r="31" spans="2:25" x14ac:dyDescent="0.25">
      <c r="B31" s="5">
        <f t="shared" si="6"/>
        <v>5</v>
      </c>
      <c r="C31" s="6">
        <f t="shared" si="12"/>
        <v>45680</v>
      </c>
      <c r="D31" s="7" t="str">
        <f>IF(ISERROR(VLOOKUP(C31,'  '!$C$6:$E$371,3,FALSE)),IF(ISERROR(VLOOKUP(C31,' '!$A$1:$B$50,2,FALSE)),"",VLOOKUP(C31,' '!$A$1:$B$50,2,FALSE)),VLOOKUP(C31,'  '!$C$6:$E$371,3,FALSE))</f>
        <v/>
      </c>
      <c r="E31" s="11" t="str">
        <f t="shared" si="18"/>
        <v/>
      </c>
      <c r="F31" s="5">
        <f t="shared" si="7"/>
        <v>1</v>
      </c>
      <c r="G31" s="6">
        <f t="shared" si="13"/>
        <v>45711</v>
      </c>
      <c r="H31" s="7" t="str">
        <f>IF(ISERROR(VLOOKUP(G31,'  '!$C$6:$E$371,3,FALSE)),IF(ISERROR(VLOOKUP(G31,' '!$A$1:$B$50,2,FALSE)),"",VLOOKUP(G31,' '!$A$1:$B$50,2,FALSE)),VLOOKUP(G31,'  '!$C$6:$E$371,3,FALSE))</f>
        <v/>
      </c>
      <c r="I31" s="9" t="str">
        <f t="shared" si="19"/>
        <v/>
      </c>
      <c r="J31" s="10">
        <f t="shared" si="8"/>
        <v>1</v>
      </c>
      <c r="K31" s="6">
        <f t="shared" si="14"/>
        <v>45739</v>
      </c>
      <c r="L31" s="7" t="str">
        <f>IF(ISERROR(VLOOKUP(K31,'  '!$C$6:$E$371,3,FALSE)),IF(ISERROR(VLOOKUP(K31,' '!$A$1:$B$50,2,FALSE)),"",VLOOKUP(K31,' '!$A$1:$B$50,2,FALSE)),VLOOKUP(K31,'  '!$C$6:$E$371,3,FALSE))</f>
        <v/>
      </c>
      <c r="M31" s="9" t="str">
        <f t="shared" si="20"/>
        <v/>
      </c>
      <c r="N31" s="10">
        <f t="shared" si="9"/>
        <v>4</v>
      </c>
      <c r="O31" s="6">
        <f t="shared" si="15"/>
        <v>45770</v>
      </c>
      <c r="P31" s="7" t="str">
        <f>IF(ISERROR(VLOOKUP(O31,'  '!$C$6:$E$371,3,FALSE)),IF(ISERROR(VLOOKUP(O31,' '!$A$1:$B$50,2,FALSE)),"",VLOOKUP(O31,' '!$A$1:$B$50,2,FALSE)),VLOOKUP(O31,'  '!$C$6:$E$371,3,FALSE))</f>
        <v/>
      </c>
      <c r="Q31" s="9" t="str">
        <f t="shared" si="21"/>
        <v/>
      </c>
      <c r="R31" s="10">
        <f t="shared" si="10"/>
        <v>6</v>
      </c>
      <c r="S31" s="6">
        <f t="shared" si="16"/>
        <v>45800</v>
      </c>
      <c r="T31" s="7" t="str">
        <f>IF(ISERROR(VLOOKUP(S31,'  '!$C$6:$E$371,3,FALSE)),IF(ISERROR(VLOOKUP(S31,' '!$A$1:$B$50,2,FALSE)),"",VLOOKUP(S31,' '!$A$1:$B$50,2,FALSE)),VLOOKUP(S31,'  '!$C$6:$E$371,3,FALSE))</f>
        <v/>
      </c>
      <c r="U31" s="9" t="str">
        <f t="shared" si="22"/>
        <v/>
      </c>
      <c r="V31" s="10">
        <f t="shared" si="11"/>
        <v>2</v>
      </c>
      <c r="W31" s="6">
        <f t="shared" si="17"/>
        <v>45831</v>
      </c>
      <c r="X31" s="7" t="str">
        <f>IF(ISERROR(VLOOKUP(W31,'  '!$C$6:$E$371,3,FALSE)),IF(ISERROR(VLOOKUP(W31,' '!$A$1:$B$50,2,FALSE)),"",VLOOKUP(W31,' '!$A$1:$B$50,2,FALSE)),VLOOKUP(W31,'  '!$C$6:$E$371,3,FALSE))</f>
        <v/>
      </c>
      <c r="Y31" s="9">
        <f t="shared" si="23"/>
        <v>26</v>
      </c>
    </row>
    <row r="32" spans="2:25" x14ac:dyDescent="0.25">
      <c r="B32" s="5">
        <f t="shared" si="6"/>
        <v>6</v>
      </c>
      <c r="C32" s="6">
        <f t="shared" si="12"/>
        <v>45681</v>
      </c>
      <c r="D32" s="7" t="str">
        <f>IF(ISERROR(VLOOKUP(C32,'  '!$C$6:$E$371,3,FALSE)),IF(ISERROR(VLOOKUP(C32,' '!$A$1:$B$50,2,FALSE)),"",VLOOKUP(C32,' '!$A$1:$B$50,2,FALSE)),VLOOKUP(C32,'  '!$C$6:$E$371,3,FALSE))</f>
        <v/>
      </c>
      <c r="E32" s="11" t="str">
        <f t="shared" si="18"/>
        <v/>
      </c>
      <c r="F32" s="5">
        <f t="shared" si="7"/>
        <v>2</v>
      </c>
      <c r="G32" s="6">
        <f t="shared" si="13"/>
        <v>45712</v>
      </c>
      <c r="H32" s="7" t="str">
        <f>IF(ISERROR(VLOOKUP(G32,'  '!$C$6:$E$371,3,FALSE)),IF(ISERROR(VLOOKUP(G32,' '!$A$1:$B$50,2,FALSE)),"",VLOOKUP(G32,' '!$A$1:$B$50,2,FALSE)),VLOOKUP(G32,'  '!$C$6:$E$371,3,FALSE))</f>
        <v/>
      </c>
      <c r="I32" s="9">
        <f t="shared" si="19"/>
        <v>9</v>
      </c>
      <c r="J32" s="10">
        <f t="shared" si="8"/>
        <v>2</v>
      </c>
      <c r="K32" s="6">
        <f t="shared" si="14"/>
        <v>45740</v>
      </c>
      <c r="L32" s="7" t="str">
        <f>IF(ISERROR(VLOOKUP(K32,'  '!$C$6:$E$371,3,FALSE)),IF(ISERROR(VLOOKUP(K32,' '!$A$1:$B$50,2,FALSE)),"",VLOOKUP(K32,' '!$A$1:$B$50,2,FALSE)),VLOOKUP(K32,'  '!$C$6:$E$371,3,FALSE))</f>
        <v/>
      </c>
      <c r="M32" s="9">
        <f t="shared" si="20"/>
        <v>13</v>
      </c>
      <c r="N32" s="10">
        <f t="shared" si="9"/>
        <v>5</v>
      </c>
      <c r="O32" s="6">
        <f t="shared" si="15"/>
        <v>45771</v>
      </c>
      <c r="P32" s="7" t="str">
        <f>IF(ISERROR(VLOOKUP(O32,'  '!$C$6:$E$371,3,FALSE)),IF(ISERROR(VLOOKUP(O32,' '!$A$1:$B$50,2,FALSE)),"",VLOOKUP(O32,' '!$A$1:$B$50,2,FALSE)),VLOOKUP(O32,'  '!$C$6:$E$371,3,FALSE))</f>
        <v/>
      </c>
      <c r="Q32" s="9" t="str">
        <f t="shared" si="21"/>
        <v/>
      </c>
      <c r="R32" s="10">
        <f t="shared" si="10"/>
        <v>7</v>
      </c>
      <c r="S32" s="6">
        <f t="shared" si="16"/>
        <v>45801</v>
      </c>
      <c r="T32" s="7" t="str">
        <f>IF(ISERROR(VLOOKUP(S32,'  '!$C$6:$E$371,3,FALSE)),IF(ISERROR(VLOOKUP(S32,' '!$A$1:$B$50,2,FALSE)),"",VLOOKUP(S32,' '!$A$1:$B$50,2,FALSE)),VLOOKUP(S32,'  '!$C$6:$E$371,3,FALSE))</f>
        <v/>
      </c>
      <c r="U32" s="9" t="str">
        <f t="shared" si="22"/>
        <v/>
      </c>
      <c r="V32" s="10">
        <f t="shared" si="11"/>
        <v>3</v>
      </c>
      <c r="W32" s="6">
        <f t="shared" si="17"/>
        <v>45832</v>
      </c>
      <c r="X32" s="7" t="str">
        <f>IF(ISERROR(VLOOKUP(W32,'  '!$C$6:$E$371,3,FALSE)),IF(ISERROR(VLOOKUP(W32,' '!$A$1:$B$50,2,FALSE)),"",VLOOKUP(W32,' '!$A$1:$B$50,2,FALSE)),VLOOKUP(W32,'  '!$C$6:$E$371,3,FALSE))</f>
        <v/>
      </c>
      <c r="Y32" s="9" t="str">
        <f t="shared" si="23"/>
        <v/>
      </c>
    </row>
    <row r="33" spans="1:27" x14ac:dyDescent="0.25">
      <c r="B33" s="5">
        <f t="shared" si="6"/>
        <v>7</v>
      </c>
      <c r="C33" s="6">
        <f t="shared" si="12"/>
        <v>45682</v>
      </c>
      <c r="D33" s="7" t="str">
        <f>IF(ISERROR(VLOOKUP(C33,'  '!$C$6:$E$371,3,FALSE)),IF(ISERROR(VLOOKUP(C33,' '!$A$1:$B$50,2,FALSE)),"",VLOOKUP(C33,' '!$A$1:$B$50,2,FALSE)),VLOOKUP(C33,'  '!$C$6:$E$371,3,FALSE))</f>
        <v/>
      </c>
      <c r="E33" s="11" t="str">
        <f t="shared" si="18"/>
        <v/>
      </c>
      <c r="F33" s="5">
        <f t="shared" si="7"/>
        <v>3</v>
      </c>
      <c r="G33" s="6">
        <f t="shared" si="13"/>
        <v>45713</v>
      </c>
      <c r="H33" s="7" t="str">
        <f>IF(ISERROR(VLOOKUP(G33,'  '!$C$6:$E$371,3,FALSE)),IF(ISERROR(VLOOKUP(G33,' '!$A$1:$B$50,2,FALSE)),"",VLOOKUP(G33,' '!$A$1:$B$50,2,FALSE)),VLOOKUP(G33,'  '!$C$6:$E$371,3,FALSE))</f>
        <v/>
      </c>
      <c r="I33" s="9" t="str">
        <f t="shared" si="19"/>
        <v/>
      </c>
      <c r="J33" s="10">
        <f t="shared" si="8"/>
        <v>3</v>
      </c>
      <c r="K33" s="6">
        <f t="shared" si="14"/>
        <v>45741</v>
      </c>
      <c r="L33" s="7" t="str">
        <f>IF(ISERROR(VLOOKUP(K33,'  '!$C$6:$E$371,3,FALSE)),IF(ISERROR(VLOOKUP(K33,' '!$A$1:$B$50,2,FALSE)),"",VLOOKUP(K33,' '!$A$1:$B$50,2,FALSE)),VLOOKUP(K33,'  '!$C$6:$E$371,3,FALSE))</f>
        <v/>
      </c>
      <c r="M33" s="9" t="str">
        <f t="shared" si="20"/>
        <v/>
      </c>
      <c r="N33" s="10">
        <f t="shared" si="9"/>
        <v>6</v>
      </c>
      <c r="O33" s="6">
        <f t="shared" si="15"/>
        <v>45772</v>
      </c>
      <c r="P33" s="7" t="str">
        <f>IF(ISERROR(VLOOKUP(O33,'  '!$C$6:$E$371,3,FALSE)),IF(ISERROR(VLOOKUP(O33,' '!$A$1:$B$50,2,FALSE)),"",VLOOKUP(O33,' '!$A$1:$B$50,2,FALSE)),VLOOKUP(O33,'  '!$C$6:$E$371,3,FALSE))</f>
        <v/>
      </c>
      <c r="Q33" s="9" t="str">
        <f t="shared" si="21"/>
        <v/>
      </c>
      <c r="R33" s="10">
        <f t="shared" si="10"/>
        <v>1</v>
      </c>
      <c r="S33" s="6">
        <f t="shared" si="16"/>
        <v>45802</v>
      </c>
      <c r="T33" s="7" t="str">
        <f>IF(ISERROR(VLOOKUP(S33,'  '!$C$6:$E$371,3,FALSE)),IF(ISERROR(VLOOKUP(S33,' '!$A$1:$B$50,2,FALSE)),"",VLOOKUP(S33,' '!$A$1:$B$50,2,FALSE)),VLOOKUP(S33,'  '!$C$6:$E$371,3,FALSE))</f>
        <v/>
      </c>
      <c r="U33" s="9" t="str">
        <f t="shared" si="22"/>
        <v/>
      </c>
      <c r="V33" s="10">
        <f t="shared" si="11"/>
        <v>4</v>
      </c>
      <c r="W33" s="6">
        <f t="shared" si="17"/>
        <v>45833</v>
      </c>
      <c r="X33" s="7" t="str">
        <f>IF(ISERROR(VLOOKUP(W33,'  '!$C$6:$E$371,3,FALSE)),IF(ISERROR(VLOOKUP(W33,' '!$A$1:$B$50,2,FALSE)),"",VLOOKUP(W33,' '!$A$1:$B$50,2,FALSE)),VLOOKUP(W33,'  '!$C$6:$E$371,3,FALSE))</f>
        <v/>
      </c>
      <c r="Y33" s="9" t="str">
        <f t="shared" si="23"/>
        <v/>
      </c>
    </row>
    <row r="34" spans="1:27" x14ac:dyDescent="0.25">
      <c r="B34" s="5">
        <f t="shared" si="6"/>
        <v>1</v>
      </c>
      <c r="C34" s="6">
        <f t="shared" si="12"/>
        <v>45683</v>
      </c>
      <c r="D34" s="7" t="str">
        <f>IF(ISERROR(VLOOKUP(C34,'  '!$C$6:$E$371,3,FALSE)),IF(ISERROR(VLOOKUP(C34,' '!$A$1:$B$50,2,FALSE)),"",VLOOKUP(C34,' '!$A$1:$B$50,2,FALSE)),VLOOKUP(C34,'  '!$C$6:$E$371,3,FALSE))</f>
        <v/>
      </c>
      <c r="E34" s="11" t="str">
        <f t="shared" si="18"/>
        <v/>
      </c>
      <c r="F34" s="5">
        <f t="shared" si="7"/>
        <v>4</v>
      </c>
      <c r="G34" s="6">
        <f t="shared" si="13"/>
        <v>45714</v>
      </c>
      <c r="H34" s="7" t="str">
        <f>IF(ISERROR(VLOOKUP(G34,'  '!$C$6:$E$371,3,FALSE)),IF(ISERROR(VLOOKUP(G34,' '!$A$1:$B$50,2,FALSE)),"",VLOOKUP(G34,' '!$A$1:$B$50,2,FALSE)),VLOOKUP(G34,'  '!$C$6:$E$371,3,FALSE))</f>
        <v/>
      </c>
      <c r="I34" s="9" t="str">
        <f t="shared" si="19"/>
        <v/>
      </c>
      <c r="J34" s="10">
        <f t="shared" si="8"/>
        <v>4</v>
      </c>
      <c r="K34" s="6">
        <f t="shared" si="14"/>
        <v>45742</v>
      </c>
      <c r="L34" s="7" t="str">
        <f>IF(ISERROR(VLOOKUP(K34,'  '!$C$6:$E$371,3,FALSE)),IF(ISERROR(VLOOKUP(K34,' '!$A$1:$B$50,2,FALSE)),"",VLOOKUP(K34,' '!$A$1:$B$50,2,FALSE)),VLOOKUP(K34,'  '!$C$6:$E$371,3,FALSE))</f>
        <v/>
      </c>
      <c r="M34" s="9" t="str">
        <f t="shared" si="20"/>
        <v/>
      </c>
      <c r="N34" s="10">
        <f t="shared" si="9"/>
        <v>7</v>
      </c>
      <c r="O34" s="6">
        <f t="shared" si="15"/>
        <v>45773</v>
      </c>
      <c r="P34" s="7" t="str">
        <f>IF(ISERROR(VLOOKUP(O34,'  '!$C$6:$E$371,3,FALSE)),IF(ISERROR(VLOOKUP(O34,' '!$A$1:$B$50,2,FALSE)),"",VLOOKUP(O34,' '!$A$1:$B$50,2,FALSE)),VLOOKUP(O34,'  '!$C$6:$E$371,3,FALSE))</f>
        <v/>
      </c>
      <c r="Q34" s="9" t="str">
        <f t="shared" si="21"/>
        <v/>
      </c>
      <c r="R34" s="10">
        <f t="shared" si="10"/>
        <v>2</v>
      </c>
      <c r="S34" s="6">
        <f t="shared" si="16"/>
        <v>45803</v>
      </c>
      <c r="T34" s="7" t="str">
        <f>IF(ISERROR(VLOOKUP(S34,'  '!$C$6:$E$371,3,FALSE)),IF(ISERROR(VLOOKUP(S34,' '!$A$1:$B$50,2,FALSE)),"",VLOOKUP(S34,' '!$A$1:$B$50,2,FALSE)),VLOOKUP(S34,'  '!$C$6:$E$371,3,FALSE))</f>
        <v/>
      </c>
      <c r="U34" s="9">
        <f t="shared" si="22"/>
        <v>22</v>
      </c>
      <c r="V34" s="10">
        <f t="shared" si="11"/>
        <v>5</v>
      </c>
      <c r="W34" s="6">
        <f t="shared" si="17"/>
        <v>45834</v>
      </c>
      <c r="X34" s="7" t="str">
        <f>IF(ISERROR(VLOOKUP(W34,'  '!$C$6:$E$371,3,FALSE)),IF(ISERROR(VLOOKUP(W34,' '!$A$1:$B$50,2,FALSE)),"",VLOOKUP(W34,' '!$A$1:$B$50,2,FALSE)),VLOOKUP(W34,'  '!$C$6:$E$371,3,FALSE))</f>
        <v/>
      </c>
      <c r="Y34" s="9" t="str">
        <f t="shared" si="23"/>
        <v/>
      </c>
    </row>
    <row r="35" spans="1:27" x14ac:dyDescent="0.25">
      <c r="B35" s="5">
        <f t="shared" si="6"/>
        <v>2</v>
      </c>
      <c r="C35" s="6">
        <f t="shared" si="12"/>
        <v>45684</v>
      </c>
      <c r="D35" s="7" t="str">
        <f>IF(ISERROR(VLOOKUP(C35,'  '!$C$6:$E$371,3,FALSE)),IF(ISERROR(VLOOKUP(C35,' '!$A$1:$B$50,2,FALSE)),"",VLOOKUP(C35,' '!$A$1:$B$50,2,FALSE)),VLOOKUP(C35,'  '!$C$6:$E$371,3,FALSE))</f>
        <v/>
      </c>
      <c r="E35" s="11">
        <f t="shared" si="18"/>
        <v>5</v>
      </c>
      <c r="F35" s="5">
        <f t="shared" si="7"/>
        <v>5</v>
      </c>
      <c r="G35" s="6">
        <f t="shared" si="13"/>
        <v>45715</v>
      </c>
      <c r="H35" s="7" t="str">
        <f>IF(ISERROR(VLOOKUP(G35,'  '!$C$6:$E$371,3,FALSE)),IF(ISERROR(VLOOKUP(G35,' '!$A$1:$B$50,2,FALSE)),"",VLOOKUP(G35,' '!$A$1:$B$50,2,FALSE)),VLOOKUP(G35,'  '!$C$6:$E$371,3,FALSE))</f>
        <v/>
      </c>
      <c r="I35" s="9" t="str">
        <f t="shared" si="19"/>
        <v/>
      </c>
      <c r="J35" s="10">
        <f t="shared" si="8"/>
        <v>5</v>
      </c>
      <c r="K35" s="6">
        <f t="shared" si="14"/>
        <v>45743</v>
      </c>
      <c r="L35" s="7" t="str">
        <f>IF(ISERROR(VLOOKUP(K35,'  '!$C$6:$E$371,3,FALSE)),IF(ISERROR(VLOOKUP(K35,' '!$A$1:$B$50,2,FALSE)),"",VLOOKUP(K35,' '!$A$1:$B$50,2,FALSE)),VLOOKUP(K35,'  '!$C$6:$E$371,3,FALSE))</f>
        <v/>
      </c>
      <c r="M35" s="9" t="str">
        <f t="shared" si="20"/>
        <v/>
      </c>
      <c r="N35" s="10">
        <f t="shared" si="9"/>
        <v>1</v>
      </c>
      <c r="O35" s="6">
        <f t="shared" si="15"/>
        <v>45774</v>
      </c>
      <c r="P35" s="7" t="str">
        <f>IF(ISERROR(VLOOKUP(O35,'  '!$C$6:$E$371,3,FALSE)),IF(ISERROR(VLOOKUP(O35,' '!$A$1:$B$50,2,FALSE)),"",VLOOKUP(O35,' '!$A$1:$B$50,2,FALSE)),VLOOKUP(O35,'  '!$C$6:$E$371,3,FALSE))</f>
        <v/>
      </c>
      <c r="Q35" s="9" t="str">
        <f t="shared" si="21"/>
        <v/>
      </c>
      <c r="R35" s="10">
        <f t="shared" si="10"/>
        <v>3</v>
      </c>
      <c r="S35" s="6">
        <f t="shared" si="16"/>
        <v>45804</v>
      </c>
      <c r="T35" s="7" t="str">
        <f>IF(ISERROR(VLOOKUP(S35,'  '!$C$6:$E$371,3,FALSE)),IF(ISERROR(VLOOKUP(S35,' '!$A$1:$B$50,2,FALSE)),"",VLOOKUP(S35,' '!$A$1:$B$50,2,FALSE)),VLOOKUP(S35,'  '!$C$6:$E$371,3,FALSE))</f>
        <v/>
      </c>
      <c r="U35" s="9" t="str">
        <f t="shared" si="22"/>
        <v/>
      </c>
      <c r="V35" s="10">
        <f t="shared" si="11"/>
        <v>6</v>
      </c>
      <c r="W35" s="6">
        <f t="shared" si="17"/>
        <v>45835</v>
      </c>
      <c r="X35" s="7" t="str">
        <f>IF(ISERROR(VLOOKUP(W35,'  '!$C$6:$E$371,3,FALSE)),IF(ISERROR(VLOOKUP(W35,' '!$A$1:$B$50,2,FALSE)),"",VLOOKUP(W35,' '!$A$1:$B$50,2,FALSE)),VLOOKUP(W35,'  '!$C$6:$E$371,3,FALSE))</f>
        <v/>
      </c>
      <c r="Y35" s="9" t="str">
        <f t="shared" si="23"/>
        <v/>
      </c>
    </row>
    <row r="36" spans="1:27" x14ac:dyDescent="0.25">
      <c r="B36" s="5">
        <f t="shared" si="6"/>
        <v>3</v>
      </c>
      <c r="C36" s="6">
        <f t="shared" si="12"/>
        <v>45685</v>
      </c>
      <c r="D36" s="7" t="str">
        <f>IF(ISERROR(VLOOKUP(C36,'  '!$C$6:$E$371,3,FALSE)),IF(ISERROR(VLOOKUP(C36,' '!$A$1:$B$50,2,FALSE)),"",VLOOKUP(C36,' '!$A$1:$B$50,2,FALSE)),VLOOKUP(C36,'  '!$C$6:$E$371,3,FALSE))</f>
        <v/>
      </c>
      <c r="E36" s="11" t="str">
        <f t="shared" si="18"/>
        <v/>
      </c>
      <c r="F36" s="5">
        <f t="shared" si="7"/>
        <v>6</v>
      </c>
      <c r="G36" s="6">
        <f t="shared" si="13"/>
        <v>45716</v>
      </c>
      <c r="H36" s="7" t="str">
        <f>IF(ISERROR(VLOOKUP(G36,'  '!$C$6:$E$371,3,FALSE)),IF(ISERROR(VLOOKUP(G36,' '!$A$1:$B$50,2,FALSE)),"",VLOOKUP(G36,' '!$A$1:$B$50,2,FALSE)),VLOOKUP(G36,'  '!$C$6:$E$371,3,FALSE))</f>
        <v/>
      </c>
      <c r="I36" s="9" t="str">
        <f t="shared" si="19"/>
        <v/>
      </c>
      <c r="J36" s="10">
        <f t="shared" si="8"/>
        <v>6</v>
      </c>
      <c r="K36" s="6">
        <f t="shared" si="14"/>
        <v>45744</v>
      </c>
      <c r="L36" s="7" t="str">
        <f>IF(ISERROR(VLOOKUP(K36,'  '!$C$6:$E$371,3,FALSE)),IF(ISERROR(VLOOKUP(K36,' '!$A$1:$B$50,2,FALSE)),"",VLOOKUP(K36,' '!$A$1:$B$50,2,FALSE)),VLOOKUP(K36,'  '!$C$6:$E$371,3,FALSE))</f>
        <v/>
      </c>
      <c r="M36" s="9" t="str">
        <f t="shared" si="20"/>
        <v/>
      </c>
      <c r="N36" s="10">
        <f t="shared" si="9"/>
        <v>2</v>
      </c>
      <c r="O36" s="6">
        <f t="shared" si="15"/>
        <v>45775</v>
      </c>
      <c r="P36" s="7" t="str">
        <f>IF(ISERROR(VLOOKUP(O36,'  '!$C$6:$E$371,3,FALSE)),IF(ISERROR(VLOOKUP(O36,' '!$A$1:$B$50,2,FALSE)),"",VLOOKUP(O36,' '!$A$1:$B$50,2,FALSE)),VLOOKUP(O36,'  '!$C$6:$E$371,3,FALSE))</f>
        <v/>
      </c>
      <c r="Q36" s="9">
        <f t="shared" si="21"/>
        <v>18</v>
      </c>
      <c r="R36" s="10">
        <f t="shared" si="10"/>
        <v>4</v>
      </c>
      <c r="S36" s="6">
        <f t="shared" si="16"/>
        <v>45805</v>
      </c>
      <c r="T36" s="7" t="str">
        <f>IF(ISERROR(VLOOKUP(S36,'  '!$C$6:$E$371,3,FALSE)),IF(ISERROR(VLOOKUP(S36,' '!$A$1:$B$50,2,FALSE)),"",VLOOKUP(S36,' '!$A$1:$B$50,2,FALSE)),VLOOKUP(S36,'  '!$C$6:$E$371,3,FALSE))</f>
        <v/>
      </c>
      <c r="U36" s="9" t="str">
        <f t="shared" si="22"/>
        <v/>
      </c>
      <c r="V36" s="10">
        <f t="shared" si="11"/>
        <v>7</v>
      </c>
      <c r="W36" s="6">
        <f t="shared" si="17"/>
        <v>45836</v>
      </c>
      <c r="X36" s="7" t="str">
        <f>IF(ISERROR(VLOOKUP(W36,'  '!$C$6:$E$371,3,FALSE)),IF(ISERROR(VLOOKUP(W36,' '!$A$1:$B$50,2,FALSE)),"",VLOOKUP(W36,' '!$A$1:$B$50,2,FALSE)),VLOOKUP(W36,'  '!$C$6:$E$371,3,FALSE))</f>
        <v/>
      </c>
      <c r="Y36" s="9" t="str">
        <f t="shared" si="23"/>
        <v/>
      </c>
    </row>
    <row r="37" spans="1:27" x14ac:dyDescent="0.25">
      <c r="B37" s="5">
        <f t="shared" ref="B37:B39" si="24">IF(C37="","",IF(WEEKDAY(44562,1)=7,WEEKDAY(C37,1),WEEKDAY(C37-1462,1)))</f>
        <v>4</v>
      </c>
      <c r="C37" s="6">
        <f>IF(C36="","",IF(DAY(C36)&gt;DAY(C36+1),"",C36+1))</f>
        <v>45686</v>
      </c>
      <c r="D37" s="7" t="str">
        <f>IF(ISERROR(VLOOKUP(C37,'  '!$C$6:$E$371,3,FALSE)),IF(ISERROR(VLOOKUP(C37,' '!$A$1:$B$50,2,FALSE)),"",VLOOKUP(C37,' '!$A$1:$B$50,2,FALSE)),VLOOKUP(C37,'  '!$C$6:$E$371,3,FALSE))</f>
        <v/>
      </c>
      <c r="E37" s="11" t="str">
        <f t="shared" si="18"/>
        <v/>
      </c>
      <c r="F37" s="5" t="str">
        <f>IF(G37="","",IF(WEEKDAY(44562,1)=7,WEEKDAY(G37,1),WEEKDAY(G37-1462,1)))</f>
        <v/>
      </c>
      <c r="G37" s="6" t="str">
        <f>IF(G36="","",IF(DAY(G36)&gt;DAY(G36+1),"",G36+1))</f>
        <v/>
      </c>
      <c r="H37" s="7" t="str">
        <f>IF(ISERROR(VLOOKUP(G37,'  '!$C$6:$E$371,3,FALSE)),IF(ISERROR(VLOOKUP(G37,' '!$A$1:$B$50,2,FALSE)),"",VLOOKUP(G37,' '!$A$1:$B$50,2,FALSE)),VLOOKUP(G37,'  '!$C$6:$E$371,3,FALSE))</f>
        <v/>
      </c>
      <c r="I37" s="9" t="str">
        <f t="shared" si="19"/>
        <v/>
      </c>
      <c r="J37" s="10">
        <f t="shared" ref="J37:J39" si="25">IF(K37="","",IF(WEEKDAY(44562,1)=7,WEEKDAY(K37,1),WEEKDAY(K37-1462,1)))</f>
        <v>7</v>
      </c>
      <c r="K37" s="6">
        <f>IF(K36="","",IF(DAY(K36)&gt;DAY(K36+1),"",K36+1))</f>
        <v>45745</v>
      </c>
      <c r="L37" s="7" t="str">
        <f>IF(ISERROR(VLOOKUP(K37,'  '!$C$6:$E$371,3,FALSE)),IF(ISERROR(VLOOKUP(K37,' '!$A$1:$B$50,2,FALSE)),"",VLOOKUP(K37,' '!$A$1:$B$50,2,FALSE)),VLOOKUP(K37,'  '!$C$6:$E$371,3,FALSE))</f>
        <v/>
      </c>
      <c r="M37" s="9" t="str">
        <f t="shared" si="20"/>
        <v/>
      </c>
      <c r="N37" s="10">
        <f t="shared" ref="N37:N39" si="26">IF(O37="","",IF(WEEKDAY(44562,1)=7,WEEKDAY(O37,1),WEEKDAY(O37-1462,1)))</f>
        <v>3</v>
      </c>
      <c r="O37" s="6">
        <f>IF(O36="","",IF(DAY(O36)&gt;DAY(O36+1),"",O36+1))</f>
        <v>45776</v>
      </c>
      <c r="P37" s="7" t="str">
        <f>IF(ISERROR(VLOOKUP(O37,'  '!$C$6:$E$371,3,FALSE)),IF(ISERROR(VLOOKUP(O37,' '!$A$1:$B$50,2,FALSE)),"",VLOOKUP(O37,' '!$A$1:$B$50,2,FALSE)),VLOOKUP(O37,'  '!$C$6:$E$371,3,FALSE))</f>
        <v/>
      </c>
      <c r="Q37" s="9" t="str">
        <f t="shared" si="21"/>
        <v/>
      </c>
      <c r="R37" s="10">
        <f t="shared" ref="R37:R39" si="27">IF(S37="","",IF(WEEKDAY(44562,1)=7,WEEKDAY(S37,1),WEEKDAY(S37-1462,1)))</f>
        <v>5</v>
      </c>
      <c r="S37" s="6">
        <f>IF(S36="","",IF(DAY(S36)&gt;DAY(S36+1),"",S36+1))</f>
        <v>45806</v>
      </c>
      <c r="T37" s="7" t="str">
        <f>IF(ISERROR(VLOOKUP(S37,'  '!$C$6:$E$371,3,FALSE)),IF(ISERROR(VLOOKUP(S37,' '!$A$1:$B$50,2,FALSE)),"",VLOOKUP(S37,' '!$A$1:$B$50,2,FALSE)),VLOOKUP(S37,'  '!$C$6:$E$371,3,FALSE))</f>
        <v>Kristi himmelfart</v>
      </c>
      <c r="U37" s="9" t="str">
        <f t="shared" si="22"/>
        <v/>
      </c>
      <c r="V37" s="10">
        <f t="shared" ref="V37:V39" si="28">IF(W37="","",IF(WEEKDAY(44562,1)=7,WEEKDAY(W37,1),WEEKDAY(W37-1462,1)))</f>
        <v>1</v>
      </c>
      <c r="W37" s="6">
        <f>IF(W36="","",IF(DAY(W36)&gt;DAY(W36+1),"",W36+1))</f>
        <v>45837</v>
      </c>
      <c r="X37" s="7" t="str">
        <f>IF(ISERROR(VLOOKUP(W37,'  '!$C$6:$E$371,3,FALSE)),IF(ISERROR(VLOOKUP(W37,' '!$A$1:$B$50,2,FALSE)),"",VLOOKUP(W37,' '!$A$1:$B$50,2,FALSE)),VLOOKUP(W37,'  '!$C$6:$E$371,3,FALSE))</f>
        <v/>
      </c>
      <c r="Y37" s="9" t="str">
        <f t="shared" si="23"/>
        <v/>
      </c>
    </row>
    <row r="38" spans="1:27" x14ac:dyDescent="0.25">
      <c r="B38" s="5">
        <f t="shared" si="24"/>
        <v>5</v>
      </c>
      <c r="C38" s="6">
        <f t="shared" ref="C38:C39" si="29">IF(C37="","",IF(DAY(C37)&gt;DAY(C37+1),"",C37+1))</f>
        <v>45687</v>
      </c>
      <c r="D38" s="7" t="str">
        <f>IF(ISERROR(VLOOKUP(C38,'  '!$C$6:$E$371,3,FALSE)),IF(ISERROR(VLOOKUP(C38,' '!$A$1:$B$50,2,FALSE)),"",VLOOKUP(C38,' '!$A$1:$B$50,2,FALSE)),VLOOKUP(C38,'  '!$C$6:$E$371,3,FALSE))</f>
        <v/>
      </c>
      <c r="E38" s="11" t="str">
        <f t="shared" si="18"/>
        <v/>
      </c>
      <c r="F38" s="5" t="str">
        <f t="shared" ref="F38:F39" si="30">IF(G38="","",IF(WEEKDAY(44562,1)=7,WEEKDAY(G38,1),WEEKDAY(G38-1462,1)))</f>
        <v/>
      </c>
      <c r="G38" s="6" t="str">
        <f t="shared" ref="G38:G39" si="31">IF(G37="","",IF(DAY(G37)&gt;DAY(G37+1),"",G37+1))</f>
        <v/>
      </c>
      <c r="H38" s="7" t="str">
        <f>IF(ISERROR(VLOOKUP(G38,'  '!$C$6:$E$371,3,FALSE)),IF(ISERROR(VLOOKUP(G38,' '!$A$1:$B$50,2,FALSE)),"",VLOOKUP(G38,' '!$A$1:$B$50,2,FALSE)),VLOOKUP(G38,'  '!$C$6:$E$371,3,FALSE))</f>
        <v/>
      </c>
      <c r="I38" s="9" t="str">
        <f t="shared" si="19"/>
        <v/>
      </c>
      <c r="J38" s="10">
        <f t="shared" si="25"/>
        <v>1</v>
      </c>
      <c r="K38" s="6">
        <f t="shared" ref="K38:K39" si="32">IF(K37="","",IF(DAY(K37)&gt;DAY(K37+1),"",K37+1))</f>
        <v>45746</v>
      </c>
      <c r="L38" s="7" t="str">
        <f>IF(ISERROR(VLOOKUP(K38,'  '!$C$6:$E$371,3,FALSE)),IF(ISERROR(VLOOKUP(K38,' '!$A$1:$B$50,2,FALSE)),"",VLOOKUP(K38,' '!$A$1:$B$50,2,FALSE)),VLOOKUP(K38,'  '!$C$6:$E$371,3,FALSE))</f>
        <v/>
      </c>
      <c r="M38" s="9" t="str">
        <f t="shared" si="20"/>
        <v/>
      </c>
      <c r="N38" s="10">
        <f t="shared" si="26"/>
        <v>4</v>
      </c>
      <c r="O38" s="6">
        <f t="shared" ref="O38:O39" si="33">IF(O37="","",IF(DAY(O37)&gt;DAY(O37+1),"",O37+1))</f>
        <v>45777</v>
      </c>
      <c r="P38" s="7" t="str">
        <f>IF(ISERROR(VLOOKUP(O38,'  '!$C$6:$E$371,3,FALSE)),IF(ISERROR(VLOOKUP(O38,' '!$A$1:$B$50,2,FALSE)),"",VLOOKUP(O38,' '!$A$1:$B$50,2,FALSE)),VLOOKUP(O38,'  '!$C$6:$E$371,3,FALSE))</f>
        <v/>
      </c>
      <c r="Q38" s="9" t="str">
        <f t="shared" si="21"/>
        <v/>
      </c>
      <c r="R38" s="10">
        <f t="shared" si="27"/>
        <v>6</v>
      </c>
      <c r="S38" s="6">
        <f t="shared" ref="S38:S39" si="34">IF(S37="","",IF(DAY(S37)&gt;DAY(S37+1),"",S37+1))</f>
        <v>45807</v>
      </c>
      <c r="T38" s="7" t="str">
        <f>IF(ISERROR(VLOOKUP(S38,'  '!$C$6:$E$371,3,FALSE)),IF(ISERROR(VLOOKUP(S38,' '!$A$1:$B$50,2,FALSE)),"",VLOOKUP(S38,' '!$A$1:$B$50,2,FALSE)),VLOOKUP(S38,'  '!$C$6:$E$371,3,FALSE))</f>
        <v/>
      </c>
      <c r="U38" s="9" t="str">
        <f t="shared" si="22"/>
        <v/>
      </c>
      <c r="V38" s="10">
        <f t="shared" si="28"/>
        <v>2</v>
      </c>
      <c r="W38" s="6">
        <f t="shared" ref="W38:W39" si="35">IF(W37="","",IF(DAY(W37)&gt;DAY(W37+1),"",W37+1))</f>
        <v>45838</v>
      </c>
      <c r="X38" s="7" t="str">
        <f>IF(ISERROR(VLOOKUP(W38,'  '!$C$6:$E$371,3,FALSE)),IF(ISERROR(VLOOKUP(W38,' '!$A$1:$B$50,2,FALSE)),"",VLOOKUP(W38,' '!$A$1:$B$50,2,FALSE)),VLOOKUP(W38,'  '!$C$6:$E$371,3,FALSE))</f>
        <v/>
      </c>
      <c r="Y38" s="9">
        <f t="shared" si="23"/>
        <v>27</v>
      </c>
    </row>
    <row r="39" spans="1:27" x14ac:dyDescent="0.25">
      <c r="B39" s="5">
        <f t="shared" si="24"/>
        <v>6</v>
      </c>
      <c r="C39" s="6">
        <f t="shared" si="29"/>
        <v>45688</v>
      </c>
      <c r="D39" s="7" t="str">
        <f>IF(ISERROR(VLOOKUP(C39,'  '!$C$6:$E$371,3,FALSE)),IF(ISERROR(VLOOKUP(C39,' '!$A$1:$B$50,2,FALSE)),"",VLOOKUP(C39,' '!$A$1:$B$50,2,FALSE)),VLOOKUP(C39,'  '!$C$6:$E$371,3,FALSE))</f>
        <v/>
      </c>
      <c r="E39" s="11" t="str">
        <f t="shared" si="18"/>
        <v/>
      </c>
      <c r="F39" s="5" t="str">
        <f t="shared" si="30"/>
        <v/>
      </c>
      <c r="G39" s="6" t="str">
        <f t="shared" si="31"/>
        <v/>
      </c>
      <c r="H39" s="7" t="str">
        <f>IF(ISERROR(VLOOKUP(G39,'  '!$C$6:$E$371,3,FALSE)),IF(ISERROR(VLOOKUP(G39,' '!$A$1:$B$50,2,FALSE)),"",VLOOKUP(G39,' '!$A$1:$B$50,2,FALSE)),VLOOKUP(G39,'  '!$C$6:$E$371,3,FALSE))</f>
        <v/>
      </c>
      <c r="I39" s="9" t="str">
        <f t="shared" si="19"/>
        <v/>
      </c>
      <c r="J39" s="10">
        <f t="shared" si="25"/>
        <v>2</v>
      </c>
      <c r="K39" s="6">
        <f t="shared" si="32"/>
        <v>45747</v>
      </c>
      <c r="L39" s="7" t="str">
        <f>IF(ISERROR(VLOOKUP(K39,'  '!$C$6:$E$371,3,FALSE)),IF(ISERROR(VLOOKUP(K39,' '!$A$1:$B$50,2,FALSE)),"",VLOOKUP(K39,' '!$A$1:$B$50,2,FALSE)),VLOOKUP(K39,'  '!$C$6:$E$371,3,FALSE))</f>
        <v/>
      </c>
      <c r="M39" s="9">
        <f t="shared" si="20"/>
        <v>14</v>
      </c>
      <c r="N39" s="10" t="str">
        <f t="shared" si="26"/>
        <v/>
      </c>
      <c r="O39" s="6" t="str">
        <f t="shared" si="33"/>
        <v/>
      </c>
      <c r="P39" s="7" t="str">
        <f>IF(ISERROR(VLOOKUP(O39,'  '!$C$6:$E$371,3,FALSE)),IF(ISERROR(VLOOKUP(O39,' '!$A$1:$B$50,2,FALSE)),"",VLOOKUP(O39,' '!$A$1:$B$50,2,FALSE)),VLOOKUP(O39,'  '!$C$6:$E$371,3,FALSE))</f>
        <v/>
      </c>
      <c r="Q39" s="9" t="str">
        <f t="shared" si="21"/>
        <v/>
      </c>
      <c r="R39" s="10">
        <f t="shared" si="27"/>
        <v>7</v>
      </c>
      <c r="S39" s="6">
        <f t="shared" si="34"/>
        <v>45808</v>
      </c>
      <c r="T39" s="7" t="str">
        <f>IF(ISERROR(VLOOKUP(S39,'  '!$C$6:$E$371,3,FALSE)),IF(ISERROR(VLOOKUP(S39,' '!$A$1:$B$50,2,FALSE)),"",VLOOKUP(S39,' '!$A$1:$B$50,2,FALSE)),VLOOKUP(S39,'  '!$C$6:$E$371,3,FALSE))</f>
        <v/>
      </c>
      <c r="U39" s="9" t="str">
        <f t="shared" si="22"/>
        <v/>
      </c>
      <c r="V39" s="10" t="str">
        <f t="shared" si="28"/>
        <v/>
      </c>
      <c r="W39" s="6" t="str">
        <f t="shared" si="35"/>
        <v/>
      </c>
      <c r="X39" s="7" t="str">
        <f>IF(ISERROR(VLOOKUP(W39,'  '!$C$6:$E$371,3,FALSE)),IF(ISERROR(VLOOKUP(W39,' '!$A$1:$B$50,2,FALSE)),"",VLOOKUP(W39,' '!$A$1:$B$50,2,FALSE)),VLOOKUP(W39,'  '!$C$6:$E$371,3,FALSE))</f>
        <v/>
      </c>
      <c r="Y39" s="9" t="str">
        <f t="shared" si="23"/>
        <v/>
      </c>
    </row>
    <row r="40" spans="1:27" x14ac:dyDescent="0.25">
      <c r="B40" s="13"/>
      <c r="C40" s="14"/>
      <c r="D40" s="14"/>
      <c r="E40" s="15" t="str">
        <f>NETWORKDAYS(MIN(C9:C39),MAX(C9:C39),IF(VisHelligdage="Ja",' '!$A$2:$A$50,0))&amp; " arbejdsdage ekskl. "&amp;COUNTIF(B9:B39,IF(WEEKDAY(44562,1)=7,7,1))&amp; " lørdage"</f>
        <v>23 arbejdsdage ekskl. 4 lørdage</v>
      </c>
      <c r="F40" s="13"/>
      <c r="G40" s="14"/>
      <c r="H40" s="14"/>
      <c r="I40" s="15" t="str">
        <f>NETWORKDAYS(MIN(G9:G39),MAX(G9:G39),IF(VisHelligdage="Ja",' '!$A$2:$A$50,0))&amp; " arbejdsdage ekskl. "&amp;COUNTIF(F9:F39,IF(WEEKDAY(44562,1)=7,7,1))&amp; " lørdage"</f>
        <v>20 arbejdsdage ekskl. 4 lørdage</v>
      </c>
      <c r="J40" s="13"/>
      <c r="K40" s="14"/>
      <c r="L40" s="14"/>
      <c r="M40" s="15" t="str">
        <f>NETWORKDAYS(MIN(K9:K39),MAX(K9:K39),IF(VisHelligdage="Ja",' '!$A$2:$A$50,0))&amp; " arbejdsdage ekskl. "&amp;COUNTIF(J9:J39,IF(WEEKDAY(44562,1)=7,7,1))&amp; " lørdage"</f>
        <v>21 arbejdsdage ekskl. 5 lørdage</v>
      </c>
      <c r="N40" s="13"/>
      <c r="O40" s="14"/>
      <c r="P40" s="14"/>
      <c r="Q40" s="15" t="str">
        <f>NETWORKDAYS(MIN(O9:O39),MAX(O9:O39),IF(VisHelligdage="Ja",' '!$A$2:$A$50,0))&amp; " arbejdsdage ekskl. "&amp;COUNTIF(N9:N39,IF(WEEKDAY(44562,1)=7,7,1))&amp; " lørdage"</f>
        <v>22 arbejdsdage ekskl. 4 lørdage</v>
      </c>
      <c r="R40" s="13"/>
      <c r="S40" s="14"/>
      <c r="T40" s="14"/>
      <c r="U40" s="15" t="str">
        <f>NETWORKDAYS(MIN(S9:S39),MAX(S9:S39),IF(VisHelligdage="Ja",' '!$A$2:$A$50,0))&amp; " arbejdsdage ekskl. "&amp;COUNTIF(R9:R39,IF(WEEKDAY(44562,1)=7,7,1))&amp; " lørdage"</f>
        <v>22 arbejdsdage ekskl. 5 lørdage</v>
      </c>
      <c r="V40" s="13"/>
      <c r="W40" s="14"/>
      <c r="X40" s="14"/>
      <c r="Y40" s="15" t="str">
        <f>NETWORKDAYS(MIN(W9:W39),MAX(W9:W39),IF(VisHelligdage="Ja",' '!$A$2:$A$50,0))&amp; " arbejdsdage ekskl. "&amp;COUNTIF(V9:V39,IF(WEEKDAY(44562,1)=7,7,1))&amp; " lørdage"</f>
        <v>21 arbejdsdage ekskl. 4 lørdage</v>
      </c>
    </row>
    <row r="41" spans="1:27" x14ac:dyDescent="0.25">
      <c r="A41" s="1"/>
      <c r="B41" s="1"/>
      <c r="C41" s="1"/>
      <c r="Y41" s="1"/>
      <c r="Z41" s="1"/>
      <c r="AA41" s="1"/>
    </row>
    <row r="42" spans="1:27" x14ac:dyDescent="0.25">
      <c r="A42" s="1"/>
      <c r="B42" s="1"/>
      <c r="C42" s="1"/>
      <c r="Y42" s="1"/>
      <c r="Z42" s="1"/>
      <c r="AA42" s="1"/>
    </row>
    <row r="43" spans="1:27" ht="21.75" customHeight="1" x14ac:dyDescent="0.25">
      <c r="A43" s="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2">
        <f>IF(YEAR(C47)=YEAR(W47),YEAR(C47),YEAR(C47)&amp;" / "&amp;YEAR(W47))</f>
        <v>2025</v>
      </c>
      <c r="S43" s="42"/>
      <c r="T43" s="42"/>
      <c r="U43" s="42"/>
      <c r="V43" s="42"/>
      <c r="W43" s="42"/>
      <c r="X43" s="42"/>
      <c r="Y43" s="42"/>
      <c r="Z43" s="1"/>
      <c r="AA43" s="1"/>
    </row>
    <row r="44" spans="1:27" ht="21.75" customHeight="1" x14ac:dyDescent="0.25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2"/>
      <c r="S44" s="42"/>
      <c r="T44" s="42"/>
      <c r="U44" s="42"/>
      <c r="V44" s="42"/>
      <c r="W44" s="42"/>
      <c r="X44" s="42"/>
      <c r="Y44" s="42"/>
      <c r="Z44" s="1"/>
      <c r="AA44" s="1"/>
    </row>
    <row r="45" spans="1:2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1.75" customHeight="1" x14ac:dyDescent="0.25">
      <c r="B46" s="45" t="str">
        <f>PROPER(TEXT(DATE($D$2,' '!M2,1),"mmmm"))</f>
        <v>Juli</v>
      </c>
      <c r="C46" s="44"/>
      <c r="D46" s="44"/>
      <c r="E46" s="46"/>
      <c r="F46" s="43" t="str">
        <f>PROPER(TEXT(DATE($D$2,' '!N2,1),"mmmm"))</f>
        <v>August</v>
      </c>
      <c r="G46" s="44"/>
      <c r="H46" s="44"/>
      <c r="I46" s="46"/>
      <c r="J46" s="43" t="str">
        <f>PROPER(TEXT(DATE($D$2,' '!O2,1),"mmmm"))</f>
        <v>September</v>
      </c>
      <c r="K46" s="44"/>
      <c r="L46" s="44"/>
      <c r="M46" s="46"/>
      <c r="N46" s="43" t="str">
        <f>PROPER(TEXT(DATE($D$2,' '!P2,1),"mmmm"))</f>
        <v>Oktober</v>
      </c>
      <c r="O46" s="44"/>
      <c r="P46" s="44"/>
      <c r="Q46" s="46"/>
      <c r="R46" s="43" t="str">
        <f>PROPER(TEXT(DATE($D$2,' '!Q2,1),"mmmm"))</f>
        <v>November</v>
      </c>
      <c r="S46" s="44"/>
      <c r="T46" s="44"/>
      <c r="U46" s="46"/>
      <c r="V46" s="43" t="str">
        <f>PROPER(TEXT(DATE($D$2,' '!R2,1),"mmmm"))</f>
        <v>December</v>
      </c>
      <c r="W46" s="44"/>
      <c r="X46" s="44"/>
      <c r="Y46" s="44"/>
    </row>
    <row r="47" spans="1:27" x14ac:dyDescent="0.25">
      <c r="B47" s="5">
        <f>IF(WEEKDAY(44562,1)=7,WEEKDAY(C47,1),WEEKDAY(C47-1462,1))</f>
        <v>3</v>
      </c>
      <c r="C47" s="6">
        <f>DATE(' '!M$1,' '!M$2,1)</f>
        <v>45839</v>
      </c>
      <c r="D47" s="38" t="str">
        <f>IF(ISERROR(VLOOKUP(C47,'  '!$C$6:$E$371,3,FALSE)),IF(ISERROR(VLOOKUP(C47,' '!$A$1:$B$50,2,FALSE)),"",VLOOKUP(C47,' '!$A$1:$B$50,2,FALSE)),VLOOKUP(C47,'  '!$C$6:$E$371,3,FALSE))</f>
        <v>Frist oplysn.skema</v>
      </c>
      <c r="E47" s="8" t="str">
        <f t="shared" ref="E47:E48" si="36">IF(IF(WEEKDAY(44562,1)=7,B47=2,B47=3),1+INT((C47-DATE(YEAR(C47+4-WEEKDAY(C47+6)),1,5)+WEEKDAY(DATE(YEAR(C47+4-WEEKDAY(C47+6)),1,3)))/7),"")</f>
        <v/>
      </c>
      <c r="F47" s="5">
        <f>IF(WEEKDAY(44562,1)=7,WEEKDAY(G47,1),WEEKDAY(G47-1462,1))</f>
        <v>6</v>
      </c>
      <c r="G47" s="6">
        <f>DATE(' '!N$1,' '!N$2,1)</f>
        <v>45870</v>
      </c>
      <c r="H47" s="7" t="str">
        <f>IF(ISERROR(VLOOKUP(G47,'  '!$C$6:$E$371,3,FALSE)),IF(ISERROR(VLOOKUP(G47,' '!$A$1:$B$50,2,FALSE)),"",VLOOKUP(G47,' '!$A$1:$B$50,2,FALSE)),VLOOKUP(G47,'  '!$C$6:$E$371,3,FALSE))</f>
        <v/>
      </c>
      <c r="I47" s="9" t="str">
        <f t="shared" ref="I47:I48" si="37">IF(IF(WEEKDAY(44562,1)=7,F47=2,F47=3),1+INT((G47-DATE(YEAR(G47+4-WEEKDAY(G47+6)),1,5)+WEEKDAY(DATE(YEAR(G47+4-WEEKDAY(G47+6)),1,3)))/7),"")</f>
        <v/>
      </c>
      <c r="J47" s="10">
        <f>IF(WEEKDAY(44562,1)=7,WEEKDAY(K47,1),WEEKDAY(K47-1462,1))</f>
        <v>2</v>
      </c>
      <c r="K47" s="6">
        <f>DATE(' '!O$1,' '!O$2,1)</f>
        <v>45901</v>
      </c>
      <c r="L47" s="38" t="str">
        <f>IF(ISERROR(VLOOKUP(K47,'  '!$C$6:$E$371,3,FALSE)),IF(ISERROR(VLOOKUP(K47,' '!$A$1:$B$50,2,FALSE)),"",VLOOKUP(K47,' '!$A$1:$B$50,2,FALSE)),VLOOKUP(K47,'  '!$C$6:$E$371,3,FALSE))</f>
        <v>Moms halvår/kvt.</v>
      </c>
      <c r="M47" s="9">
        <f t="shared" ref="M47:M48" si="38">IF(IF(WEEKDAY(44562,1)=7,J47=2,J47=3),1+INT((K47-DATE(YEAR(K47+4-WEEKDAY(K47+6)),1,5)+WEEKDAY(DATE(YEAR(K47+4-WEEKDAY(K47+6)),1,3)))/7),"")</f>
        <v>36</v>
      </c>
      <c r="N47" s="10">
        <f>IF(WEEKDAY(44562,1)=7,WEEKDAY(O47,1),WEEKDAY(O47-1462,1))</f>
        <v>4</v>
      </c>
      <c r="O47" s="6">
        <f>DATE(' '!P$1,' '!P$2,1)</f>
        <v>45931</v>
      </c>
      <c r="P47" s="7" t="str">
        <f>IF(ISERROR(VLOOKUP(O47,'  '!$C$6:$E$371,3,FALSE)),IF(ISERROR(VLOOKUP(O47,' '!$A$1:$B$50,2,FALSE)),"",VLOOKUP(O47,' '!$A$1:$B$50,2,FALSE)),VLOOKUP(O47,'  '!$C$6:$E$371,3,FALSE))</f>
        <v/>
      </c>
      <c r="Q47" s="9" t="str">
        <f t="shared" ref="Q47:Q48" si="39">IF(IF(WEEKDAY(44562,1)=7,N47=2,N47=3),1+INT((O47-DATE(YEAR(O47+4-WEEKDAY(O47+6)),1,5)+WEEKDAY(DATE(YEAR(O47+4-WEEKDAY(O47+6)),1,3)))/7),"")</f>
        <v/>
      </c>
      <c r="R47" s="10">
        <f>IF(WEEKDAY(44562,1)=7,WEEKDAY(S47,1),WEEKDAY(S47-1462,1))</f>
        <v>7</v>
      </c>
      <c r="S47" s="6">
        <f>DATE(' '!Q$1,' '!Q$2,1)</f>
        <v>45962</v>
      </c>
      <c r="T47" s="7" t="str">
        <f>IF(ISERROR(VLOOKUP(S47,'  '!$C$6:$E$371,3,FALSE)),IF(ISERROR(VLOOKUP(S47,' '!$A$1:$B$50,2,FALSE)),"",VLOOKUP(S47,' '!$A$1:$B$50,2,FALSE)),VLOOKUP(S47,'  '!$C$6:$E$371,3,FALSE))</f>
        <v/>
      </c>
      <c r="U47" s="9" t="str">
        <f t="shared" ref="U47:U48" si="40">IF(IF(WEEKDAY(44562,1)=7,R47=2,R47=3),1+INT((S47-DATE(YEAR(S47+4-WEEKDAY(S47+6)),1,5)+WEEKDAY(DATE(YEAR(S47+4-WEEKDAY(S47+6)),1,3)))/7),"")</f>
        <v/>
      </c>
      <c r="V47" s="10">
        <f>IF(WEEKDAY(44562,1)=7,WEEKDAY(W47,1),WEEKDAY(W47-1462,1))</f>
        <v>2</v>
      </c>
      <c r="W47" s="6">
        <f>DATE(' '!R$1,' '!R$2,1)</f>
        <v>45992</v>
      </c>
      <c r="X47" s="38" t="str">
        <f>IF(ISERROR(VLOOKUP(W47,'  '!$C$6:$E$371,3,FALSE)),IF(ISERROR(VLOOKUP(W47,' '!$A$1:$B$50,2,FALSE)),"",VLOOKUP(W47,' '!$A$1:$B$50,2,FALSE)),VLOOKUP(W47,'  '!$C$6:$E$371,3,FALSE))</f>
        <v>Moms kvt.</v>
      </c>
      <c r="Y47" s="9">
        <f t="shared" ref="Y47:Y48" si="41">IF(IF(WEEKDAY(44562,1)=7,V47=2,V47=3),1+INT((W47-DATE(YEAR(W47+4-WEEKDAY(W47+6)),1,5)+WEEKDAY(DATE(YEAR(W47+4-WEEKDAY(W47+6)),1,3)))/7),"")</f>
        <v>49</v>
      </c>
    </row>
    <row r="48" spans="1:27" x14ac:dyDescent="0.25">
      <c r="B48" s="5">
        <f t="shared" ref="B48:B74" si="42">IF(WEEKDAY(44562,1)=7,WEEKDAY(C48,1),WEEKDAY(C48-1462,1))</f>
        <v>4</v>
      </c>
      <c r="C48" s="6">
        <f>C47+1</f>
        <v>45840</v>
      </c>
      <c r="D48" s="7" t="str">
        <f>IF(ISERROR(VLOOKUP(C48,'  '!$C$6:$E$371,3,FALSE)),IF(ISERROR(VLOOKUP(C48,' '!$A$1:$B$50,2,FALSE)),"",VLOOKUP(C48,' '!$A$1:$B$50,2,FALSE)),VLOOKUP(C48,'  '!$C$6:$E$371,3,FALSE))</f>
        <v/>
      </c>
      <c r="E48" s="11" t="str">
        <f t="shared" si="36"/>
        <v/>
      </c>
      <c r="F48" s="5">
        <f t="shared" ref="F48:F74" si="43">IF(WEEKDAY(44562,1)=7,WEEKDAY(G48,1),WEEKDAY(G48-1462,1))</f>
        <v>7</v>
      </c>
      <c r="G48" s="6">
        <f>G47+1</f>
        <v>45871</v>
      </c>
      <c r="H48" s="7" t="str">
        <f>IF(ISERROR(VLOOKUP(G48,'  '!$C$6:$E$371,3,FALSE)),IF(ISERROR(VLOOKUP(G48,' '!$A$1:$B$50,2,FALSE)),"",VLOOKUP(G48,' '!$A$1:$B$50,2,FALSE)),VLOOKUP(G48,'  '!$C$6:$E$371,3,FALSE))</f>
        <v/>
      </c>
      <c r="I48" s="9" t="str">
        <f t="shared" si="37"/>
        <v/>
      </c>
      <c r="J48" s="10">
        <f t="shared" ref="J48:J74" si="44">IF(WEEKDAY(44562,1)=7,WEEKDAY(K48,1),WEEKDAY(K48-1462,1))</f>
        <v>3</v>
      </c>
      <c r="K48" s="6">
        <f>K47+1</f>
        <v>45902</v>
      </c>
      <c r="L48" s="7" t="str">
        <f>IF(ISERROR(VLOOKUP(K48,'  '!$C$6:$E$371,3,FALSE)),IF(ISERROR(VLOOKUP(K48,' '!$A$1:$B$50,2,FALSE)),"",VLOOKUP(K48,' '!$A$1:$B$50,2,FALSE)),VLOOKUP(K48,'  '!$C$6:$E$371,3,FALSE))</f>
        <v/>
      </c>
      <c r="M48" s="9" t="str">
        <f t="shared" si="38"/>
        <v/>
      </c>
      <c r="N48" s="10">
        <f t="shared" ref="N48:N74" si="45">IF(WEEKDAY(44562,1)=7,WEEKDAY(O48,1),WEEKDAY(O48-1462,1))</f>
        <v>5</v>
      </c>
      <c r="O48" s="6">
        <f>O47+1</f>
        <v>45932</v>
      </c>
      <c r="P48" s="7" t="str">
        <f>IF(ISERROR(VLOOKUP(O48,'  '!$C$6:$E$371,3,FALSE)),IF(ISERROR(VLOOKUP(O48,' '!$A$1:$B$50,2,FALSE)),"",VLOOKUP(O48,' '!$A$1:$B$50,2,FALSE)),VLOOKUP(O48,'  '!$C$6:$E$371,3,FALSE))</f>
        <v/>
      </c>
      <c r="Q48" s="9" t="str">
        <f t="shared" si="39"/>
        <v/>
      </c>
      <c r="R48" s="10">
        <f t="shared" ref="R48:R74" si="46">IF(WEEKDAY(44562,1)=7,WEEKDAY(S48,1),WEEKDAY(S48-1462,1))</f>
        <v>1</v>
      </c>
      <c r="S48" s="6">
        <f>S47+1</f>
        <v>45963</v>
      </c>
      <c r="T48" s="7" t="str">
        <f>IF(ISERROR(VLOOKUP(S48,'  '!$C$6:$E$371,3,FALSE)),IF(ISERROR(VLOOKUP(S48,' '!$A$1:$B$50,2,FALSE)),"",VLOOKUP(S48,' '!$A$1:$B$50,2,FALSE)),VLOOKUP(S48,'  '!$C$6:$E$371,3,FALSE))</f>
        <v/>
      </c>
      <c r="U48" s="9" t="str">
        <f t="shared" si="40"/>
        <v/>
      </c>
      <c r="V48" s="10">
        <f t="shared" ref="V48:V74" si="47">IF(WEEKDAY(44562,1)=7,WEEKDAY(W48,1),WEEKDAY(W48-1462,1))</f>
        <v>3</v>
      </c>
      <c r="W48" s="6">
        <f>W47+1</f>
        <v>45993</v>
      </c>
      <c r="X48" s="7" t="str">
        <f>IF(ISERROR(VLOOKUP(W48,'  '!$C$6:$E$371,3,FALSE)),IF(ISERROR(VLOOKUP(W48,' '!$A$1:$B$50,2,FALSE)),"",VLOOKUP(W48,' '!$A$1:$B$50,2,FALSE)),VLOOKUP(W48,'  '!$C$6:$E$371,3,FALSE))</f>
        <v/>
      </c>
      <c r="Y48" s="9" t="str">
        <f t="shared" si="41"/>
        <v/>
      </c>
    </row>
    <row r="49" spans="2:25" x14ac:dyDescent="0.25">
      <c r="B49" s="5">
        <f t="shared" si="42"/>
        <v>5</v>
      </c>
      <c r="C49" s="6">
        <f t="shared" ref="C49:C74" si="48">C48+1</f>
        <v>45841</v>
      </c>
      <c r="D49" s="7" t="str">
        <f>IF(ISERROR(VLOOKUP(C49,'  '!$C$6:$E$371,3,FALSE)),IF(ISERROR(VLOOKUP(C49,' '!$A$1:$B$50,2,FALSE)),"",VLOOKUP(C49,' '!$A$1:$B$50,2,FALSE)),VLOOKUP(C49,'  '!$C$6:$E$371,3,FALSE))</f>
        <v/>
      </c>
      <c r="E49" s="11" t="str">
        <f>IF(IF(WEEKDAY(44562,1)=7,B49=2,B49=3),1+INT((C49-DATE(YEAR(C49+4-WEEKDAY(C49+6)),1,5)+WEEKDAY(DATE(YEAR(C49+4-WEEKDAY(C49+6)),1,3)))/7),"")</f>
        <v/>
      </c>
      <c r="F49" s="5">
        <f t="shared" si="43"/>
        <v>1</v>
      </c>
      <c r="G49" s="6">
        <f t="shared" ref="G49:G74" si="49">G48+1</f>
        <v>45872</v>
      </c>
      <c r="H49" s="7" t="str">
        <f>IF(ISERROR(VLOOKUP(G49,'  '!$C$6:$E$371,3,FALSE)),IF(ISERROR(VLOOKUP(G49,' '!$A$1:$B$50,2,FALSE)),"",VLOOKUP(G49,' '!$A$1:$B$50,2,FALSE)),VLOOKUP(G49,'  '!$C$6:$E$371,3,FALSE))</f>
        <v/>
      </c>
      <c r="I49" s="9" t="str">
        <f>IF(IF(WEEKDAY(44562,1)=7,F49=2,F49=3),1+INT((G49-DATE(YEAR(G49+4-WEEKDAY(G49+6)),1,5)+WEEKDAY(DATE(YEAR(G49+4-WEEKDAY(G49+6)),1,3)))/7),"")</f>
        <v/>
      </c>
      <c r="J49" s="10">
        <f t="shared" si="44"/>
        <v>4</v>
      </c>
      <c r="K49" s="6">
        <f t="shared" ref="K49:K74" si="50">K48+1</f>
        <v>45903</v>
      </c>
      <c r="L49" s="7" t="str">
        <f>IF(ISERROR(VLOOKUP(K49,'  '!$C$6:$E$371,3,FALSE)),IF(ISERROR(VLOOKUP(K49,' '!$A$1:$B$50,2,FALSE)),"",VLOOKUP(K49,' '!$A$1:$B$50,2,FALSE)),VLOOKUP(K49,'  '!$C$6:$E$371,3,FALSE))</f>
        <v/>
      </c>
      <c r="M49" s="9" t="str">
        <f>IF(IF(WEEKDAY(44562,1)=7,J49=2,J49=3),1+INT((K49-DATE(YEAR(K49+4-WEEKDAY(K49+6)),1,5)+WEEKDAY(DATE(YEAR(K49+4-WEEKDAY(K49+6)),1,3)))/7),"")</f>
        <v/>
      </c>
      <c r="N49" s="10">
        <f t="shared" si="45"/>
        <v>6</v>
      </c>
      <c r="O49" s="6">
        <f t="shared" ref="O49:O74" si="51">O48+1</f>
        <v>45933</v>
      </c>
      <c r="P49" s="7" t="str">
        <f>IF(ISERROR(VLOOKUP(O49,'  '!$C$6:$E$371,3,FALSE)),IF(ISERROR(VLOOKUP(O49,' '!$A$1:$B$50,2,FALSE)),"",VLOOKUP(O49,' '!$A$1:$B$50,2,FALSE)),VLOOKUP(O49,'  '!$C$6:$E$371,3,FALSE))</f>
        <v/>
      </c>
      <c r="Q49" s="9" t="str">
        <f>IF(IF(WEEKDAY(44562,1)=7,N49=2,N49=3),1+INT((O49-DATE(YEAR(O49+4-WEEKDAY(O49+6)),1,5)+WEEKDAY(DATE(YEAR(O49+4-WEEKDAY(O49+6)),1,3)))/7),"")</f>
        <v/>
      </c>
      <c r="R49" s="10">
        <f t="shared" si="46"/>
        <v>2</v>
      </c>
      <c r="S49" s="6">
        <f t="shared" ref="S49:S74" si="52">S48+1</f>
        <v>45964</v>
      </c>
      <c r="T49" s="38" t="str">
        <f>IF(ISERROR(VLOOKUP(S49,'  '!$C$6:$E$371,3,FALSE)),IF(ISERROR(VLOOKUP(S49,' '!$A$1:$B$50,2,FALSE)),"",VLOOKUP(S49,' '!$A$1:$B$50,2,FALSE)),VLOOKUP(S49,'  '!$C$6:$E$371,3,FALSE))</f>
        <v>Forskudsopgørelse</v>
      </c>
      <c r="U49" s="9">
        <f>IF(IF(WEEKDAY(44562,1)=7,R49=2,R49=3),1+INT((S49-DATE(YEAR(S49+4-WEEKDAY(S49+6)),1,5)+WEEKDAY(DATE(YEAR(S49+4-WEEKDAY(S49+6)),1,3)))/7),"")</f>
        <v>45</v>
      </c>
      <c r="V49" s="10">
        <f t="shared" si="47"/>
        <v>4</v>
      </c>
      <c r="W49" s="6">
        <f t="shared" ref="W49:W74" si="53">W48+1</f>
        <v>45994</v>
      </c>
      <c r="X49" s="7" t="str">
        <f>IF(ISERROR(VLOOKUP(W49,'  '!$C$6:$E$371,3,FALSE)),IF(ISERROR(VLOOKUP(W49,' '!$A$1:$B$50,2,FALSE)),"",VLOOKUP(W49,' '!$A$1:$B$50,2,FALSE)),VLOOKUP(W49,'  '!$C$6:$E$371,3,FALSE))</f>
        <v/>
      </c>
      <c r="Y49" s="9" t="str">
        <f>IF(IF(WEEKDAY(44562,1)=7,V49=2,V49=3),1+INT((W49-DATE(YEAR(W49+4-WEEKDAY(W49+6)),1,5)+WEEKDAY(DATE(YEAR(W49+4-WEEKDAY(W49+6)),1,3)))/7),"")</f>
        <v/>
      </c>
    </row>
    <row r="50" spans="2:25" x14ac:dyDescent="0.25">
      <c r="B50" s="5">
        <f t="shared" si="42"/>
        <v>6</v>
      </c>
      <c r="C50" s="6">
        <f t="shared" si="48"/>
        <v>45842</v>
      </c>
      <c r="D50" s="7" t="str">
        <f>IF(ISERROR(VLOOKUP(C50,'  '!$C$6:$E$371,3,FALSE)),IF(ISERROR(VLOOKUP(C50,' '!$A$1:$B$50,2,FALSE)),"",VLOOKUP(C50,' '!$A$1:$B$50,2,FALSE)),VLOOKUP(C50,'  '!$C$6:$E$371,3,FALSE))</f>
        <v/>
      </c>
      <c r="E50" s="11" t="str">
        <f t="shared" ref="E50:E77" si="54">IF(IF(WEEKDAY(44562,1)=7,B50=2,B50=3),1+INT((C50-DATE(YEAR(C50+4-WEEKDAY(C50+6)),1,5)+WEEKDAY(DATE(YEAR(C50+4-WEEKDAY(C50+6)),1,3)))/7),"")</f>
        <v/>
      </c>
      <c r="F50" s="5">
        <f t="shared" si="43"/>
        <v>2</v>
      </c>
      <c r="G50" s="6">
        <f t="shared" si="49"/>
        <v>45873</v>
      </c>
      <c r="H50" s="7" t="str">
        <f>IF(ISERROR(VLOOKUP(G50,'  '!$C$6:$E$371,3,FALSE)),IF(ISERROR(VLOOKUP(G50,' '!$A$1:$B$50,2,FALSE)),"",VLOOKUP(G50,' '!$A$1:$B$50,2,FALSE)),VLOOKUP(G50,'  '!$C$6:$E$371,3,FALSE))</f>
        <v/>
      </c>
      <c r="I50" s="9">
        <f t="shared" ref="I50:I77" si="55">IF(IF(WEEKDAY(44562,1)=7,F50=2,F50=3),1+INT((G50-DATE(YEAR(G50+4-WEEKDAY(G50+6)),1,5)+WEEKDAY(DATE(YEAR(G50+4-WEEKDAY(G50+6)),1,3)))/7),"")</f>
        <v>32</v>
      </c>
      <c r="J50" s="10">
        <f t="shared" si="44"/>
        <v>5</v>
      </c>
      <c r="K50" s="6">
        <f t="shared" si="50"/>
        <v>45904</v>
      </c>
      <c r="L50" s="7" t="str">
        <f>IF(ISERROR(VLOOKUP(K50,'  '!$C$6:$E$371,3,FALSE)),IF(ISERROR(VLOOKUP(K50,' '!$A$1:$B$50,2,FALSE)),"",VLOOKUP(K50,' '!$A$1:$B$50,2,FALSE)),VLOOKUP(K50,'  '!$C$6:$E$371,3,FALSE))</f>
        <v/>
      </c>
      <c r="M50" s="9" t="str">
        <f t="shared" ref="M50:M77" si="56">IF(IF(WEEKDAY(44562,1)=7,J50=2,J50=3),1+INT((K50-DATE(YEAR(K50+4-WEEKDAY(K50+6)),1,5)+WEEKDAY(DATE(YEAR(K50+4-WEEKDAY(K50+6)),1,3)))/7),"")</f>
        <v/>
      </c>
      <c r="N50" s="10">
        <f t="shared" si="45"/>
        <v>7</v>
      </c>
      <c r="O50" s="6">
        <f t="shared" si="51"/>
        <v>45934</v>
      </c>
      <c r="P50" s="7" t="str">
        <f>IF(ISERROR(VLOOKUP(O50,'  '!$C$6:$E$371,3,FALSE)),IF(ISERROR(VLOOKUP(O50,' '!$A$1:$B$50,2,FALSE)),"",VLOOKUP(O50,' '!$A$1:$B$50,2,FALSE)),VLOOKUP(O50,'  '!$C$6:$E$371,3,FALSE))</f>
        <v/>
      </c>
      <c r="Q50" s="9" t="str">
        <f t="shared" ref="Q50:Q77" si="57">IF(IF(WEEKDAY(44562,1)=7,N50=2,N50=3),1+INT((O50-DATE(YEAR(O50+4-WEEKDAY(O50+6)),1,5)+WEEKDAY(DATE(YEAR(O50+4-WEEKDAY(O50+6)),1,3)))/7),"")</f>
        <v/>
      </c>
      <c r="R50" s="10">
        <f t="shared" si="46"/>
        <v>3</v>
      </c>
      <c r="S50" s="6">
        <f t="shared" si="52"/>
        <v>45965</v>
      </c>
      <c r="T50" s="7" t="str">
        <f>IF(ISERROR(VLOOKUP(S50,'  '!$C$6:$E$371,3,FALSE)),IF(ISERROR(VLOOKUP(S50,' '!$A$1:$B$50,2,FALSE)),"",VLOOKUP(S50,' '!$A$1:$B$50,2,FALSE)),VLOOKUP(S50,'  '!$C$6:$E$371,3,FALSE))</f>
        <v/>
      </c>
      <c r="U50" s="9" t="str">
        <f t="shared" ref="U50:U77" si="58">IF(IF(WEEKDAY(44562,1)=7,R50=2,R50=3),1+INT((S50-DATE(YEAR(S50+4-WEEKDAY(S50+6)),1,5)+WEEKDAY(DATE(YEAR(S50+4-WEEKDAY(S50+6)),1,3)))/7),"")</f>
        <v/>
      </c>
      <c r="V50" s="10">
        <f t="shared" si="47"/>
        <v>5</v>
      </c>
      <c r="W50" s="6">
        <f t="shared" si="53"/>
        <v>45995</v>
      </c>
      <c r="X50" s="7" t="str">
        <f>IF(ISERROR(VLOOKUP(W50,'  '!$C$6:$E$371,3,FALSE)),IF(ISERROR(VLOOKUP(W50,' '!$A$1:$B$50,2,FALSE)),"",VLOOKUP(W50,' '!$A$1:$B$50,2,FALSE)),VLOOKUP(W50,'  '!$C$6:$E$371,3,FALSE))</f>
        <v/>
      </c>
      <c r="Y50" s="9" t="str">
        <f t="shared" ref="Y50:Y77" si="59">IF(IF(WEEKDAY(44562,1)=7,V50=2,V50=3),1+INT((W50-DATE(YEAR(W50+4-WEEKDAY(W50+6)),1,5)+WEEKDAY(DATE(YEAR(W50+4-WEEKDAY(W50+6)),1,3)))/7),"")</f>
        <v/>
      </c>
    </row>
    <row r="51" spans="2:25" x14ac:dyDescent="0.25">
      <c r="B51" s="5">
        <f t="shared" si="42"/>
        <v>7</v>
      </c>
      <c r="C51" s="6">
        <f t="shared" si="48"/>
        <v>45843</v>
      </c>
      <c r="D51" s="7" t="str">
        <f>IF(ISERROR(VLOOKUP(C51,'  '!$C$6:$E$371,3,FALSE)),IF(ISERROR(VLOOKUP(C51,' '!$A$1:$B$50,2,FALSE)),"",VLOOKUP(C51,' '!$A$1:$B$50,2,FALSE)),VLOOKUP(C51,'  '!$C$6:$E$371,3,FALSE))</f>
        <v/>
      </c>
      <c r="E51" s="11" t="str">
        <f t="shared" si="54"/>
        <v/>
      </c>
      <c r="F51" s="5">
        <f t="shared" si="43"/>
        <v>3</v>
      </c>
      <c r="G51" s="6">
        <f t="shared" si="49"/>
        <v>45874</v>
      </c>
      <c r="H51" s="7" t="str">
        <f>IF(ISERROR(VLOOKUP(G51,'  '!$C$6:$E$371,3,FALSE)),IF(ISERROR(VLOOKUP(G51,' '!$A$1:$B$50,2,FALSE)),"",VLOOKUP(G51,' '!$A$1:$B$50,2,FALSE)),VLOOKUP(G51,'  '!$C$6:$E$371,3,FALSE))</f>
        <v/>
      </c>
      <c r="I51" s="9" t="str">
        <f t="shared" si="55"/>
        <v/>
      </c>
      <c r="J51" s="10">
        <f t="shared" si="44"/>
        <v>6</v>
      </c>
      <c r="K51" s="6">
        <f t="shared" si="50"/>
        <v>45905</v>
      </c>
      <c r="L51" s="7" t="str">
        <f>IF(ISERROR(VLOOKUP(K51,'  '!$C$6:$E$371,3,FALSE)),IF(ISERROR(VLOOKUP(K51,' '!$A$1:$B$50,2,FALSE)),"",VLOOKUP(K51,' '!$A$1:$B$50,2,FALSE)),VLOOKUP(K51,'  '!$C$6:$E$371,3,FALSE))</f>
        <v/>
      </c>
      <c r="M51" s="9" t="str">
        <f t="shared" si="56"/>
        <v/>
      </c>
      <c r="N51" s="10">
        <f t="shared" si="45"/>
        <v>1</v>
      </c>
      <c r="O51" s="6">
        <f t="shared" si="51"/>
        <v>45935</v>
      </c>
      <c r="P51" s="7" t="str">
        <f>IF(ISERROR(VLOOKUP(O51,'  '!$C$6:$E$371,3,FALSE)),IF(ISERROR(VLOOKUP(O51,' '!$A$1:$B$50,2,FALSE)),"",VLOOKUP(O51,' '!$A$1:$B$50,2,FALSE)),VLOOKUP(O51,'  '!$C$6:$E$371,3,FALSE))</f>
        <v/>
      </c>
      <c r="Q51" s="9" t="str">
        <f t="shared" si="57"/>
        <v/>
      </c>
      <c r="R51" s="10">
        <f t="shared" si="46"/>
        <v>4</v>
      </c>
      <c r="S51" s="6">
        <f t="shared" si="52"/>
        <v>45966</v>
      </c>
      <c r="T51" s="7" t="str">
        <f>IF(ISERROR(VLOOKUP(S51,'  '!$C$6:$E$371,3,FALSE)),IF(ISERROR(VLOOKUP(S51,' '!$A$1:$B$50,2,FALSE)),"",VLOOKUP(S51,' '!$A$1:$B$50,2,FALSE)),VLOOKUP(S51,'  '!$C$6:$E$371,3,FALSE))</f>
        <v/>
      </c>
      <c r="U51" s="9" t="str">
        <f t="shared" si="58"/>
        <v/>
      </c>
      <c r="V51" s="10">
        <f t="shared" si="47"/>
        <v>6</v>
      </c>
      <c r="W51" s="6">
        <f t="shared" si="53"/>
        <v>45996</v>
      </c>
      <c r="X51" s="7" t="str">
        <f>IF(ISERROR(VLOOKUP(W51,'  '!$C$6:$E$371,3,FALSE)),IF(ISERROR(VLOOKUP(W51,' '!$A$1:$B$50,2,FALSE)),"",VLOOKUP(W51,' '!$A$1:$B$50,2,FALSE)),VLOOKUP(W51,'  '!$C$6:$E$371,3,FALSE))</f>
        <v/>
      </c>
      <c r="Y51" s="9" t="str">
        <f t="shared" si="59"/>
        <v/>
      </c>
    </row>
    <row r="52" spans="2:25" x14ac:dyDescent="0.25">
      <c r="B52" s="5">
        <f t="shared" si="42"/>
        <v>1</v>
      </c>
      <c r="C52" s="6">
        <f t="shared" si="48"/>
        <v>45844</v>
      </c>
      <c r="D52" s="7" t="str">
        <f>IF(ISERROR(VLOOKUP(C52,'  '!$C$6:$E$371,3,FALSE)),IF(ISERROR(VLOOKUP(C52,' '!$A$1:$B$50,2,FALSE)),"",VLOOKUP(C52,' '!$A$1:$B$50,2,FALSE)),VLOOKUP(C52,'  '!$C$6:$E$371,3,FALSE))</f>
        <v/>
      </c>
      <c r="E52" s="11" t="str">
        <f t="shared" si="54"/>
        <v/>
      </c>
      <c r="F52" s="5">
        <f t="shared" si="43"/>
        <v>4</v>
      </c>
      <c r="G52" s="6">
        <f t="shared" si="49"/>
        <v>45875</v>
      </c>
      <c r="H52" s="7" t="str">
        <f>IF(ISERROR(VLOOKUP(G52,'  '!$C$6:$E$371,3,FALSE)),IF(ISERROR(VLOOKUP(G52,' '!$A$1:$B$50,2,FALSE)),"",VLOOKUP(G52,' '!$A$1:$B$50,2,FALSE)),VLOOKUP(G52,'  '!$C$6:$E$371,3,FALSE))</f>
        <v/>
      </c>
      <c r="I52" s="9" t="str">
        <f t="shared" si="55"/>
        <v/>
      </c>
      <c r="J52" s="10">
        <f t="shared" si="44"/>
        <v>7</v>
      </c>
      <c r="K52" s="6">
        <f t="shared" si="50"/>
        <v>45906</v>
      </c>
      <c r="L52" s="7" t="str">
        <f>IF(ISERROR(VLOOKUP(K52,'  '!$C$6:$E$371,3,FALSE)),IF(ISERROR(VLOOKUP(K52,' '!$A$1:$B$50,2,FALSE)),"",VLOOKUP(K52,' '!$A$1:$B$50,2,FALSE)),VLOOKUP(K52,'  '!$C$6:$E$371,3,FALSE))</f>
        <v/>
      </c>
      <c r="M52" s="9" t="str">
        <f t="shared" si="56"/>
        <v/>
      </c>
      <c r="N52" s="10">
        <f t="shared" si="45"/>
        <v>2</v>
      </c>
      <c r="O52" s="6">
        <f t="shared" si="51"/>
        <v>45936</v>
      </c>
      <c r="P52" s="7" t="str">
        <f>IF(ISERROR(VLOOKUP(O52,'  '!$C$6:$E$371,3,FALSE)),IF(ISERROR(VLOOKUP(O52,' '!$A$1:$B$50,2,FALSE)),"",VLOOKUP(O52,' '!$A$1:$B$50,2,FALSE)),VLOOKUP(O52,'  '!$C$6:$E$371,3,FALSE))</f>
        <v/>
      </c>
      <c r="Q52" s="9">
        <f t="shared" si="57"/>
        <v>41</v>
      </c>
      <c r="R52" s="10">
        <f t="shared" si="46"/>
        <v>5</v>
      </c>
      <c r="S52" s="6">
        <f t="shared" si="52"/>
        <v>45967</v>
      </c>
      <c r="T52" s="7" t="str">
        <f>IF(ISERROR(VLOOKUP(S52,'  '!$C$6:$E$371,3,FALSE)),IF(ISERROR(VLOOKUP(S52,' '!$A$1:$B$50,2,FALSE)),"",VLOOKUP(S52,' '!$A$1:$B$50,2,FALSE)),VLOOKUP(S52,'  '!$C$6:$E$371,3,FALSE))</f>
        <v/>
      </c>
      <c r="U52" s="9" t="str">
        <f t="shared" si="58"/>
        <v/>
      </c>
      <c r="V52" s="10">
        <f t="shared" si="47"/>
        <v>7</v>
      </c>
      <c r="W52" s="6">
        <f t="shared" si="53"/>
        <v>45997</v>
      </c>
      <c r="X52" s="7" t="str">
        <f>IF(ISERROR(VLOOKUP(W52,'  '!$C$6:$E$371,3,FALSE)),IF(ISERROR(VLOOKUP(W52,' '!$A$1:$B$50,2,FALSE)),"",VLOOKUP(W52,' '!$A$1:$B$50,2,FALSE)),VLOOKUP(W52,'  '!$C$6:$E$371,3,FALSE))</f>
        <v/>
      </c>
      <c r="Y52" s="9" t="str">
        <f t="shared" si="59"/>
        <v/>
      </c>
    </row>
    <row r="53" spans="2:25" x14ac:dyDescent="0.25">
      <c r="B53" s="5">
        <f t="shared" si="42"/>
        <v>2</v>
      </c>
      <c r="C53" s="6">
        <f t="shared" si="48"/>
        <v>45845</v>
      </c>
      <c r="D53" s="7" t="str">
        <f>IF(ISERROR(VLOOKUP(C53,'  '!$C$6:$E$371,3,FALSE)),IF(ISERROR(VLOOKUP(C53,' '!$A$1:$B$50,2,FALSE)),"",VLOOKUP(C53,' '!$A$1:$B$50,2,FALSE)),VLOOKUP(C53,'  '!$C$6:$E$371,3,FALSE))</f>
        <v/>
      </c>
      <c r="E53" s="11">
        <f t="shared" si="54"/>
        <v>28</v>
      </c>
      <c r="F53" s="5">
        <f t="shared" si="43"/>
        <v>5</v>
      </c>
      <c r="G53" s="6">
        <f t="shared" si="49"/>
        <v>45876</v>
      </c>
      <c r="H53" s="7" t="str">
        <f>IF(ISERROR(VLOOKUP(G53,'  '!$C$6:$E$371,3,FALSE)),IF(ISERROR(VLOOKUP(G53,' '!$A$1:$B$50,2,FALSE)),"",VLOOKUP(G53,' '!$A$1:$B$50,2,FALSE)),VLOOKUP(G53,'  '!$C$6:$E$371,3,FALSE))</f>
        <v/>
      </c>
      <c r="I53" s="9" t="str">
        <f t="shared" si="55"/>
        <v/>
      </c>
      <c r="J53" s="10">
        <f t="shared" si="44"/>
        <v>1</v>
      </c>
      <c r="K53" s="6">
        <f t="shared" si="50"/>
        <v>45907</v>
      </c>
      <c r="L53" s="7" t="str">
        <f>IF(ISERROR(VLOOKUP(K53,'  '!$C$6:$E$371,3,FALSE)),IF(ISERROR(VLOOKUP(K53,' '!$A$1:$B$50,2,FALSE)),"",VLOOKUP(K53,' '!$A$1:$B$50,2,FALSE)),VLOOKUP(K53,'  '!$C$6:$E$371,3,FALSE))</f>
        <v/>
      </c>
      <c r="M53" s="9" t="str">
        <f t="shared" si="56"/>
        <v/>
      </c>
      <c r="N53" s="10">
        <f t="shared" si="45"/>
        <v>3</v>
      </c>
      <c r="O53" s="6">
        <f t="shared" si="51"/>
        <v>45937</v>
      </c>
      <c r="P53" s="7" t="str">
        <f>IF(ISERROR(VLOOKUP(O53,'  '!$C$6:$E$371,3,FALSE)),IF(ISERROR(VLOOKUP(O53,' '!$A$1:$B$50,2,FALSE)),"",VLOOKUP(O53,' '!$A$1:$B$50,2,FALSE)),VLOOKUP(O53,'  '!$C$6:$E$371,3,FALSE))</f>
        <v/>
      </c>
      <c r="Q53" s="9" t="str">
        <f t="shared" si="57"/>
        <v/>
      </c>
      <c r="R53" s="10">
        <f t="shared" si="46"/>
        <v>6</v>
      </c>
      <c r="S53" s="6">
        <f t="shared" si="52"/>
        <v>45968</v>
      </c>
      <c r="T53" s="7" t="str">
        <f>IF(ISERROR(VLOOKUP(S53,'  '!$C$6:$E$371,3,FALSE)),IF(ISERROR(VLOOKUP(S53,' '!$A$1:$B$50,2,FALSE)),"",VLOOKUP(S53,' '!$A$1:$B$50,2,FALSE)),VLOOKUP(S53,'  '!$C$6:$E$371,3,FALSE))</f>
        <v/>
      </c>
      <c r="U53" s="9" t="str">
        <f t="shared" si="58"/>
        <v/>
      </c>
      <c r="V53" s="10">
        <f t="shared" si="47"/>
        <v>1</v>
      </c>
      <c r="W53" s="6">
        <f t="shared" si="53"/>
        <v>45998</v>
      </c>
      <c r="X53" s="7" t="str">
        <f>IF(ISERROR(VLOOKUP(W53,'  '!$C$6:$E$371,3,FALSE)),IF(ISERROR(VLOOKUP(W53,' '!$A$1:$B$50,2,FALSE)),"",VLOOKUP(W53,' '!$A$1:$B$50,2,FALSE)),VLOOKUP(W53,'  '!$C$6:$E$371,3,FALSE))</f>
        <v/>
      </c>
      <c r="Y53" s="9" t="str">
        <f t="shared" si="59"/>
        <v/>
      </c>
    </row>
    <row r="54" spans="2:25" x14ac:dyDescent="0.25">
      <c r="B54" s="5">
        <f t="shared" si="42"/>
        <v>3</v>
      </c>
      <c r="C54" s="6">
        <f t="shared" si="48"/>
        <v>45846</v>
      </c>
      <c r="D54" s="7" t="str">
        <f>IF(ISERROR(VLOOKUP(C54,'  '!$C$6:$E$371,3,FALSE)),IF(ISERROR(VLOOKUP(C54,' '!$A$1:$B$50,2,FALSE)),"",VLOOKUP(C54,' '!$A$1:$B$50,2,FALSE)),VLOOKUP(C54,'  '!$C$6:$E$371,3,FALSE))</f>
        <v/>
      </c>
      <c r="E54" s="11" t="str">
        <f t="shared" si="54"/>
        <v/>
      </c>
      <c r="F54" s="5">
        <f t="shared" si="43"/>
        <v>6</v>
      </c>
      <c r="G54" s="6">
        <f t="shared" si="49"/>
        <v>45877</v>
      </c>
      <c r="H54" s="7" t="str">
        <f>IF(ISERROR(VLOOKUP(G54,'  '!$C$6:$E$371,3,FALSE)),IF(ISERROR(VLOOKUP(G54,' '!$A$1:$B$50,2,FALSE)),"",VLOOKUP(G54,' '!$A$1:$B$50,2,FALSE)),VLOOKUP(G54,'  '!$C$6:$E$371,3,FALSE))</f>
        <v/>
      </c>
      <c r="I54" s="9" t="str">
        <f t="shared" si="55"/>
        <v/>
      </c>
      <c r="J54" s="10">
        <f t="shared" si="44"/>
        <v>2</v>
      </c>
      <c r="K54" s="6">
        <f t="shared" si="50"/>
        <v>45908</v>
      </c>
      <c r="L54" s="7" t="str">
        <f>IF(ISERROR(VLOOKUP(K54,'  '!$C$6:$E$371,3,FALSE)),IF(ISERROR(VLOOKUP(K54,' '!$A$1:$B$50,2,FALSE)),"",VLOOKUP(K54,' '!$A$1:$B$50,2,FALSE)),VLOOKUP(K54,'  '!$C$6:$E$371,3,FALSE))</f>
        <v/>
      </c>
      <c r="M54" s="9">
        <f t="shared" si="56"/>
        <v>37</v>
      </c>
      <c r="N54" s="10">
        <f t="shared" si="45"/>
        <v>4</v>
      </c>
      <c r="O54" s="6">
        <f t="shared" si="51"/>
        <v>45938</v>
      </c>
      <c r="P54" s="7" t="str">
        <f>IF(ISERROR(VLOOKUP(O54,'  '!$C$6:$E$371,3,FALSE)),IF(ISERROR(VLOOKUP(O54,' '!$A$1:$B$50,2,FALSE)),"",VLOOKUP(O54,' '!$A$1:$B$50,2,FALSE)),VLOOKUP(O54,'  '!$C$6:$E$371,3,FALSE))</f>
        <v/>
      </c>
      <c r="Q54" s="9" t="str">
        <f t="shared" si="57"/>
        <v/>
      </c>
      <c r="R54" s="10">
        <f t="shared" si="46"/>
        <v>7</v>
      </c>
      <c r="S54" s="6">
        <f t="shared" si="52"/>
        <v>45969</v>
      </c>
      <c r="T54" s="7" t="str">
        <f>IF(ISERROR(VLOOKUP(S54,'  '!$C$6:$E$371,3,FALSE)),IF(ISERROR(VLOOKUP(S54,' '!$A$1:$B$50,2,FALSE)),"",VLOOKUP(S54,' '!$A$1:$B$50,2,FALSE)),VLOOKUP(S54,'  '!$C$6:$E$371,3,FALSE))</f>
        <v/>
      </c>
      <c r="U54" s="9" t="str">
        <f t="shared" si="58"/>
        <v/>
      </c>
      <c r="V54" s="10">
        <f t="shared" si="47"/>
        <v>2</v>
      </c>
      <c r="W54" s="6">
        <f t="shared" si="53"/>
        <v>45999</v>
      </c>
      <c r="X54" s="7" t="str">
        <f>IF(ISERROR(VLOOKUP(W54,'  '!$C$6:$E$371,3,FALSE)),IF(ISERROR(VLOOKUP(W54,' '!$A$1:$B$50,2,FALSE)),"",VLOOKUP(W54,' '!$A$1:$B$50,2,FALSE)),VLOOKUP(W54,'  '!$C$6:$E$371,3,FALSE))</f>
        <v/>
      </c>
      <c r="Y54" s="9">
        <f t="shared" si="59"/>
        <v>50</v>
      </c>
    </row>
    <row r="55" spans="2:25" x14ac:dyDescent="0.25">
      <c r="B55" s="5">
        <f t="shared" si="42"/>
        <v>4</v>
      </c>
      <c r="C55" s="6">
        <f t="shared" si="48"/>
        <v>45847</v>
      </c>
      <c r="D55" s="7" t="str">
        <f>IF(ISERROR(VLOOKUP(C55,'  '!$C$6:$E$371,3,FALSE)),IF(ISERROR(VLOOKUP(C55,' '!$A$1:$B$50,2,FALSE)),"",VLOOKUP(C55,' '!$A$1:$B$50,2,FALSE)),VLOOKUP(C55,'  '!$C$6:$E$371,3,FALSE))</f>
        <v/>
      </c>
      <c r="E55" s="11" t="str">
        <f t="shared" si="54"/>
        <v/>
      </c>
      <c r="F55" s="5">
        <f t="shared" si="43"/>
        <v>7</v>
      </c>
      <c r="G55" s="6">
        <f t="shared" si="49"/>
        <v>45878</v>
      </c>
      <c r="H55" s="7" t="str">
        <f>IF(ISERROR(VLOOKUP(G55,'  '!$C$6:$E$371,3,FALSE)),IF(ISERROR(VLOOKUP(G55,' '!$A$1:$B$50,2,FALSE)),"",VLOOKUP(G55,' '!$A$1:$B$50,2,FALSE)),VLOOKUP(G55,'  '!$C$6:$E$371,3,FALSE))</f>
        <v/>
      </c>
      <c r="I55" s="9" t="str">
        <f t="shared" si="55"/>
        <v/>
      </c>
      <c r="J55" s="10">
        <f t="shared" si="44"/>
        <v>3</v>
      </c>
      <c r="K55" s="6">
        <f t="shared" si="50"/>
        <v>45909</v>
      </c>
      <c r="L55" s="7" t="str">
        <f>IF(ISERROR(VLOOKUP(K55,'  '!$C$6:$E$371,3,FALSE)),IF(ISERROR(VLOOKUP(K55,' '!$A$1:$B$50,2,FALSE)),"",VLOOKUP(K55,' '!$A$1:$B$50,2,FALSE)),VLOOKUP(K55,'  '!$C$6:$E$371,3,FALSE))</f>
        <v/>
      </c>
      <c r="M55" s="9" t="str">
        <f t="shared" si="56"/>
        <v/>
      </c>
      <c r="N55" s="10">
        <f t="shared" si="45"/>
        <v>5</v>
      </c>
      <c r="O55" s="6">
        <f t="shared" si="51"/>
        <v>45939</v>
      </c>
      <c r="P55" s="7" t="str">
        <f>IF(ISERROR(VLOOKUP(O55,'  '!$C$6:$E$371,3,FALSE)),IF(ISERROR(VLOOKUP(O55,' '!$A$1:$B$50,2,FALSE)),"",VLOOKUP(O55,' '!$A$1:$B$50,2,FALSE)),VLOOKUP(O55,'  '!$C$6:$E$371,3,FALSE))</f>
        <v/>
      </c>
      <c r="Q55" s="9" t="str">
        <f t="shared" si="57"/>
        <v/>
      </c>
      <c r="R55" s="10">
        <f t="shared" si="46"/>
        <v>1</v>
      </c>
      <c r="S55" s="6">
        <f t="shared" si="52"/>
        <v>45970</v>
      </c>
      <c r="T55" s="7" t="str">
        <f>IF(ISERROR(VLOOKUP(S55,'  '!$C$6:$E$371,3,FALSE)),IF(ISERROR(VLOOKUP(S55,' '!$A$1:$B$50,2,FALSE)),"",VLOOKUP(S55,' '!$A$1:$B$50,2,FALSE)),VLOOKUP(S55,'  '!$C$6:$E$371,3,FALSE))</f>
        <v/>
      </c>
      <c r="U55" s="9" t="str">
        <f t="shared" si="58"/>
        <v/>
      </c>
      <c r="V55" s="10">
        <f t="shared" si="47"/>
        <v>3</v>
      </c>
      <c r="W55" s="6">
        <f t="shared" si="53"/>
        <v>46000</v>
      </c>
      <c r="X55" s="7" t="str">
        <f>IF(ISERROR(VLOOKUP(W55,'  '!$C$6:$E$371,3,FALSE)),IF(ISERROR(VLOOKUP(W55,' '!$A$1:$B$50,2,FALSE)),"",VLOOKUP(W55,' '!$A$1:$B$50,2,FALSE)),VLOOKUP(W55,'  '!$C$6:$E$371,3,FALSE))</f>
        <v/>
      </c>
      <c r="Y55" s="9" t="str">
        <f t="shared" si="59"/>
        <v/>
      </c>
    </row>
    <row r="56" spans="2:25" x14ac:dyDescent="0.25">
      <c r="B56" s="5">
        <f t="shared" si="42"/>
        <v>5</v>
      </c>
      <c r="C56" s="6">
        <f t="shared" si="48"/>
        <v>45848</v>
      </c>
      <c r="D56" s="38" t="str">
        <f>IF(ISERROR(VLOOKUP(C56,'  '!$C$6:$E$371,3,FALSE)),IF(ISERROR(VLOOKUP(C56,' '!$A$1:$B$50,2,FALSE)),"",VLOOKUP(C56,' '!$A$1:$B$50,2,FALSE)),VLOOKUP(C56,'  '!$C$6:$E$371,3,FALSE))</f>
        <v>A-skat og AM-SMV</v>
      </c>
      <c r="E56" s="11" t="str">
        <f t="shared" si="54"/>
        <v/>
      </c>
      <c r="F56" s="5">
        <f t="shared" si="43"/>
        <v>1</v>
      </c>
      <c r="G56" s="6">
        <f t="shared" si="49"/>
        <v>45879</v>
      </c>
      <c r="H56" s="7" t="str">
        <f>IF(ISERROR(VLOOKUP(G56,'  '!$C$6:$E$371,3,FALSE)),IF(ISERROR(VLOOKUP(G56,' '!$A$1:$B$50,2,FALSE)),"",VLOOKUP(G56,' '!$A$1:$B$50,2,FALSE)),VLOOKUP(G56,'  '!$C$6:$E$371,3,FALSE))</f>
        <v/>
      </c>
      <c r="I56" s="9" t="str">
        <f t="shared" si="55"/>
        <v/>
      </c>
      <c r="J56" s="10">
        <f t="shared" si="44"/>
        <v>4</v>
      </c>
      <c r="K56" s="6">
        <f t="shared" si="50"/>
        <v>45910</v>
      </c>
      <c r="L56" s="38" t="str">
        <f>IF(ISERROR(VLOOKUP(K56,'  '!$C$6:$E$371,3,FALSE)),IF(ISERROR(VLOOKUP(K56,' '!$A$1:$B$50,2,FALSE)),"",VLOOKUP(K56,' '!$A$1:$B$50,2,FALSE)),VLOOKUP(K56,'  '!$C$6:$E$371,3,FALSE))</f>
        <v>A-skat og AM-SMV</v>
      </c>
      <c r="M56" s="9" t="str">
        <f t="shared" si="56"/>
        <v/>
      </c>
      <c r="N56" s="10">
        <f t="shared" si="45"/>
        <v>6</v>
      </c>
      <c r="O56" s="6">
        <f t="shared" si="51"/>
        <v>45940</v>
      </c>
      <c r="P56" s="38" t="str">
        <f>IF(ISERROR(VLOOKUP(O56,'  '!$C$6:$E$371,3,FALSE)),IF(ISERROR(VLOOKUP(O56,' '!$A$1:$B$50,2,FALSE)),"",VLOOKUP(O56,' '!$A$1:$B$50,2,FALSE)),VLOOKUP(O56,'  '!$C$6:$E$371,3,FALSE))</f>
        <v>A-skat og AM-SMV</v>
      </c>
      <c r="Q56" s="9" t="str">
        <f t="shared" si="57"/>
        <v/>
      </c>
      <c r="R56" s="10">
        <f t="shared" si="46"/>
        <v>2</v>
      </c>
      <c r="S56" s="6">
        <f t="shared" si="52"/>
        <v>45971</v>
      </c>
      <c r="T56" s="38" t="str">
        <f>IF(ISERROR(VLOOKUP(S56,'  '!$C$6:$E$371,3,FALSE)),IF(ISERROR(VLOOKUP(S56,' '!$A$1:$B$50,2,FALSE)),"",VLOOKUP(S56,' '!$A$1:$B$50,2,FALSE)),VLOOKUP(S56,'  '!$C$6:$E$371,3,FALSE))</f>
        <v>A-skat og AM-SMV</v>
      </c>
      <c r="U56" s="9">
        <f t="shared" si="58"/>
        <v>46</v>
      </c>
      <c r="V56" s="10">
        <f t="shared" si="47"/>
        <v>4</v>
      </c>
      <c r="W56" s="6">
        <f t="shared" si="53"/>
        <v>46001</v>
      </c>
      <c r="X56" s="38" t="str">
        <f>IF(ISERROR(VLOOKUP(W56,'  '!$C$6:$E$371,3,FALSE)),IF(ISERROR(VLOOKUP(W56,' '!$A$1:$B$50,2,FALSE)),"",VLOOKUP(W56,' '!$A$1:$B$50,2,FALSE)),VLOOKUP(W56,'  '!$C$6:$E$371,3,FALSE))</f>
        <v>A-skat og AM-SMV</v>
      </c>
      <c r="Y56" s="9" t="str">
        <f t="shared" si="59"/>
        <v/>
      </c>
    </row>
    <row r="57" spans="2:25" x14ac:dyDescent="0.25">
      <c r="B57" s="5">
        <f t="shared" si="42"/>
        <v>6</v>
      </c>
      <c r="C57" s="6">
        <f t="shared" si="48"/>
        <v>45849</v>
      </c>
      <c r="D57" s="7" t="str">
        <f>IF(ISERROR(VLOOKUP(C57,'  '!$C$6:$E$371,3,FALSE)),IF(ISERROR(VLOOKUP(C57,' '!$A$1:$B$50,2,FALSE)),"",VLOOKUP(C57,' '!$A$1:$B$50,2,FALSE)),VLOOKUP(C57,'  '!$C$6:$E$371,3,FALSE))</f>
        <v/>
      </c>
      <c r="E57" s="11" t="str">
        <f t="shared" si="54"/>
        <v/>
      </c>
      <c r="F57" s="5">
        <f t="shared" si="43"/>
        <v>2</v>
      </c>
      <c r="G57" s="6">
        <f t="shared" si="49"/>
        <v>45880</v>
      </c>
      <c r="H57" s="38" t="str">
        <f>IF(ISERROR(VLOOKUP(G57,'  '!$C$6:$E$371,3,FALSE)),IF(ISERROR(VLOOKUP(G57,' '!$A$1:$B$50,2,FALSE)),"",VLOOKUP(G57,' '!$A$1:$B$50,2,FALSE)),VLOOKUP(G57,'  '!$C$6:$E$371,3,FALSE))</f>
        <v>A-skat og AM-SMV</v>
      </c>
      <c r="I57" s="9">
        <f t="shared" si="55"/>
        <v>33</v>
      </c>
      <c r="J57" s="10">
        <f t="shared" si="44"/>
        <v>5</v>
      </c>
      <c r="K57" s="6">
        <f t="shared" si="50"/>
        <v>45911</v>
      </c>
      <c r="L57" s="7" t="str">
        <f>IF(ISERROR(VLOOKUP(K57,'  '!$C$6:$E$371,3,FALSE)),IF(ISERROR(VLOOKUP(K57,' '!$A$1:$B$50,2,FALSE)),"",VLOOKUP(K57,' '!$A$1:$B$50,2,FALSE)),VLOOKUP(K57,'  '!$C$6:$E$371,3,FALSE))</f>
        <v/>
      </c>
      <c r="M57" s="9" t="str">
        <f t="shared" si="56"/>
        <v/>
      </c>
      <c r="N57" s="10">
        <f t="shared" si="45"/>
        <v>7</v>
      </c>
      <c r="O57" s="6">
        <f t="shared" si="51"/>
        <v>45941</v>
      </c>
      <c r="P57" s="7" t="str">
        <f>IF(ISERROR(VLOOKUP(O57,'  '!$C$6:$E$371,3,FALSE)),IF(ISERROR(VLOOKUP(O57,' '!$A$1:$B$50,2,FALSE)),"",VLOOKUP(O57,' '!$A$1:$B$50,2,FALSE)),VLOOKUP(O57,'  '!$C$6:$E$371,3,FALSE))</f>
        <v/>
      </c>
      <c r="Q57" s="9" t="str">
        <f t="shared" si="57"/>
        <v/>
      </c>
      <c r="R57" s="10">
        <f t="shared" si="46"/>
        <v>3</v>
      </c>
      <c r="S57" s="6">
        <f t="shared" si="52"/>
        <v>45972</v>
      </c>
      <c r="T57" s="7" t="str">
        <f>IF(ISERROR(VLOOKUP(S57,'  '!$C$6:$E$371,3,FALSE)),IF(ISERROR(VLOOKUP(S57,' '!$A$1:$B$50,2,FALSE)),"",VLOOKUP(S57,' '!$A$1:$B$50,2,FALSE)),VLOOKUP(S57,'  '!$C$6:$E$371,3,FALSE))</f>
        <v/>
      </c>
      <c r="U57" s="9" t="str">
        <f t="shared" si="58"/>
        <v/>
      </c>
      <c r="V57" s="10">
        <f t="shared" si="47"/>
        <v>5</v>
      </c>
      <c r="W57" s="6">
        <f t="shared" si="53"/>
        <v>46002</v>
      </c>
      <c r="X57" s="7" t="str">
        <f>IF(ISERROR(VLOOKUP(W57,'  '!$C$6:$E$371,3,FALSE)),IF(ISERROR(VLOOKUP(W57,' '!$A$1:$B$50,2,FALSE)),"",VLOOKUP(W57,' '!$A$1:$B$50,2,FALSE)),VLOOKUP(W57,'  '!$C$6:$E$371,3,FALSE))</f>
        <v/>
      </c>
      <c r="Y57" s="9" t="str">
        <f t="shared" si="59"/>
        <v/>
      </c>
    </row>
    <row r="58" spans="2:25" x14ac:dyDescent="0.25">
      <c r="B58" s="5">
        <f t="shared" si="42"/>
        <v>7</v>
      </c>
      <c r="C58" s="6">
        <f t="shared" si="48"/>
        <v>45850</v>
      </c>
      <c r="D58" s="7" t="str">
        <f>IF(ISERROR(VLOOKUP(C58,'  '!$C$6:$E$371,3,FALSE)),IF(ISERROR(VLOOKUP(C58,' '!$A$1:$B$50,2,FALSE)),"",VLOOKUP(C58,' '!$A$1:$B$50,2,FALSE)),VLOOKUP(C58,'  '!$C$6:$E$371,3,FALSE))</f>
        <v/>
      </c>
      <c r="E58" s="11" t="str">
        <f t="shared" si="54"/>
        <v/>
      </c>
      <c r="F58" s="5">
        <f t="shared" si="43"/>
        <v>3</v>
      </c>
      <c r="G58" s="6">
        <f t="shared" si="49"/>
        <v>45881</v>
      </c>
      <c r="H58" s="7" t="str">
        <f>IF(ISERROR(VLOOKUP(G58,'  '!$C$6:$E$371,3,FALSE)),IF(ISERROR(VLOOKUP(G58,' '!$A$1:$B$50,2,FALSE)),"",VLOOKUP(G58,' '!$A$1:$B$50,2,FALSE)),VLOOKUP(G58,'  '!$C$6:$E$371,3,FALSE))</f>
        <v/>
      </c>
      <c r="I58" s="9" t="str">
        <f t="shared" si="55"/>
        <v/>
      </c>
      <c r="J58" s="10">
        <f t="shared" si="44"/>
        <v>6</v>
      </c>
      <c r="K58" s="6">
        <f t="shared" si="50"/>
        <v>45912</v>
      </c>
      <c r="L58" s="7" t="str">
        <f>IF(ISERROR(VLOOKUP(K58,'  '!$C$6:$E$371,3,FALSE)),IF(ISERROR(VLOOKUP(K58,' '!$A$1:$B$50,2,FALSE)),"",VLOOKUP(K58,' '!$A$1:$B$50,2,FALSE)),VLOOKUP(K58,'  '!$C$6:$E$371,3,FALSE))</f>
        <v/>
      </c>
      <c r="M58" s="9" t="str">
        <f t="shared" si="56"/>
        <v/>
      </c>
      <c r="N58" s="10">
        <f t="shared" si="45"/>
        <v>1</v>
      </c>
      <c r="O58" s="6">
        <f t="shared" si="51"/>
        <v>45942</v>
      </c>
      <c r="P58" s="7" t="str">
        <f>IF(ISERROR(VLOOKUP(O58,'  '!$C$6:$E$371,3,FALSE)),IF(ISERROR(VLOOKUP(O58,' '!$A$1:$B$50,2,FALSE)),"",VLOOKUP(O58,' '!$A$1:$B$50,2,FALSE)),VLOOKUP(O58,'  '!$C$6:$E$371,3,FALSE))</f>
        <v/>
      </c>
      <c r="Q58" s="9" t="str">
        <f t="shared" si="57"/>
        <v/>
      </c>
      <c r="R58" s="10">
        <f t="shared" si="46"/>
        <v>4</v>
      </c>
      <c r="S58" s="6">
        <f t="shared" si="52"/>
        <v>45973</v>
      </c>
      <c r="T58" s="7" t="str">
        <f>IF(ISERROR(VLOOKUP(S58,'  '!$C$6:$E$371,3,FALSE)),IF(ISERROR(VLOOKUP(S58,' '!$A$1:$B$50,2,FALSE)),"",VLOOKUP(S58,' '!$A$1:$B$50,2,FALSE)),VLOOKUP(S58,'  '!$C$6:$E$371,3,FALSE))</f>
        <v/>
      </c>
      <c r="U58" s="9" t="str">
        <f t="shared" si="58"/>
        <v/>
      </c>
      <c r="V58" s="10">
        <f t="shared" si="47"/>
        <v>6</v>
      </c>
      <c r="W58" s="6">
        <f t="shared" si="53"/>
        <v>46003</v>
      </c>
      <c r="X58" s="7" t="str">
        <f>IF(ISERROR(VLOOKUP(W58,'  '!$C$6:$E$371,3,FALSE)),IF(ISERROR(VLOOKUP(W58,' '!$A$1:$B$50,2,FALSE)),"",VLOOKUP(W58,' '!$A$1:$B$50,2,FALSE)),VLOOKUP(W58,'  '!$C$6:$E$371,3,FALSE))</f>
        <v/>
      </c>
      <c r="Y58" s="9" t="str">
        <f t="shared" si="59"/>
        <v/>
      </c>
    </row>
    <row r="59" spans="2:25" x14ac:dyDescent="0.25">
      <c r="B59" s="5">
        <f t="shared" si="42"/>
        <v>1</v>
      </c>
      <c r="C59" s="6">
        <f t="shared" si="48"/>
        <v>45851</v>
      </c>
      <c r="D59" s="7" t="str">
        <f>IF(ISERROR(VLOOKUP(C59,'  '!$C$6:$E$371,3,FALSE)),IF(ISERROR(VLOOKUP(C59,' '!$A$1:$B$50,2,FALSE)),"",VLOOKUP(C59,' '!$A$1:$B$50,2,FALSE)),VLOOKUP(C59,'  '!$C$6:$E$371,3,FALSE))</f>
        <v/>
      </c>
      <c r="E59" s="11" t="str">
        <f t="shared" si="54"/>
        <v/>
      </c>
      <c r="F59" s="5">
        <f t="shared" si="43"/>
        <v>4</v>
      </c>
      <c r="G59" s="6">
        <f t="shared" si="49"/>
        <v>45882</v>
      </c>
      <c r="H59" s="7" t="str">
        <f>IF(ISERROR(VLOOKUP(G59,'  '!$C$6:$E$371,3,FALSE)),IF(ISERROR(VLOOKUP(G59,' '!$A$1:$B$50,2,FALSE)),"",VLOOKUP(G59,' '!$A$1:$B$50,2,FALSE)),VLOOKUP(G59,'  '!$C$6:$E$371,3,FALSE))</f>
        <v/>
      </c>
      <c r="I59" s="9" t="str">
        <f t="shared" si="55"/>
        <v/>
      </c>
      <c r="J59" s="10">
        <f t="shared" si="44"/>
        <v>7</v>
      </c>
      <c r="K59" s="6">
        <f t="shared" si="50"/>
        <v>45913</v>
      </c>
      <c r="L59" s="7" t="str">
        <f>IF(ISERROR(VLOOKUP(K59,'  '!$C$6:$E$371,3,FALSE)),IF(ISERROR(VLOOKUP(K59,' '!$A$1:$B$50,2,FALSE)),"",VLOOKUP(K59,' '!$A$1:$B$50,2,FALSE)),VLOOKUP(K59,'  '!$C$6:$E$371,3,FALSE))</f>
        <v/>
      </c>
      <c r="M59" s="9" t="str">
        <f t="shared" si="56"/>
        <v/>
      </c>
      <c r="N59" s="10">
        <f t="shared" si="45"/>
        <v>2</v>
      </c>
      <c r="O59" s="6">
        <f t="shared" si="51"/>
        <v>45943</v>
      </c>
      <c r="P59" s="7" t="str">
        <f>IF(ISERROR(VLOOKUP(O59,'  '!$C$6:$E$371,3,FALSE)),IF(ISERROR(VLOOKUP(O59,' '!$A$1:$B$50,2,FALSE)),"",VLOOKUP(O59,' '!$A$1:$B$50,2,FALSE)),VLOOKUP(O59,'  '!$C$6:$E$371,3,FALSE))</f>
        <v/>
      </c>
      <c r="Q59" s="9">
        <f t="shared" si="57"/>
        <v>42</v>
      </c>
      <c r="R59" s="10">
        <f t="shared" si="46"/>
        <v>5</v>
      </c>
      <c r="S59" s="6">
        <f t="shared" si="52"/>
        <v>45974</v>
      </c>
      <c r="T59" s="7" t="str">
        <f>IF(ISERROR(VLOOKUP(S59,'  '!$C$6:$E$371,3,FALSE)),IF(ISERROR(VLOOKUP(S59,' '!$A$1:$B$50,2,FALSE)),"",VLOOKUP(S59,' '!$A$1:$B$50,2,FALSE)),VLOOKUP(S59,'  '!$C$6:$E$371,3,FALSE))</f>
        <v/>
      </c>
      <c r="U59" s="9" t="str">
        <f t="shared" si="58"/>
        <v/>
      </c>
      <c r="V59" s="10">
        <f t="shared" si="47"/>
        <v>7</v>
      </c>
      <c r="W59" s="6">
        <f t="shared" si="53"/>
        <v>46004</v>
      </c>
      <c r="X59" s="7" t="str">
        <f>IF(ISERROR(VLOOKUP(W59,'  '!$C$6:$E$371,3,FALSE)),IF(ISERROR(VLOOKUP(W59,' '!$A$1:$B$50,2,FALSE)),"",VLOOKUP(W59,' '!$A$1:$B$50,2,FALSE)),VLOOKUP(W59,'  '!$C$6:$E$371,3,FALSE))</f>
        <v/>
      </c>
      <c r="Y59" s="9" t="str">
        <f t="shared" si="59"/>
        <v/>
      </c>
    </row>
    <row r="60" spans="2:25" x14ac:dyDescent="0.25">
      <c r="B60" s="5">
        <f t="shared" si="42"/>
        <v>2</v>
      </c>
      <c r="C60" s="6">
        <f t="shared" si="48"/>
        <v>45852</v>
      </c>
      <c r="D60" s="7" t="str">
        <f>IF(ISERROR(VLOOKUP(C60,'  '!$C$6:$E$371,3,FALSE)),IF(ISERROR(VLOOKUP(C60,' '!$A$1:$B$50,2,FALSE)),"",VLOOKUP(C60,' '!$A$1:$B$50,2,FALSE)),VLOOKUP(C60,'  '!$C$6:$E$371,3,FALSE))</f>
        <v/>
      </c>
      <c r="E60" s="11">
        <f t="shared" si="54"/>
        <v>29</v>
      </c>
      <c r="F60" s="5">
        <f t="shared" si="43"/>
        <v>5</v>
      </c>
      <c r="G60" s="6">
        <f t="shared" si="49"/>
        <v>45883</v>
      </c>
      <c r="H60" s="7" t="str">
        <f>IF(ISERROR(VLOOKUP(G60,'  '!$C$6:$E$371,3,FALSE)),IF(ISERROR(VLOOKUP(G60,' '!$A$1:$B$50,2,FALSE)),"",VLOOKUP(G60,' '!$A$1:$B$50,2,FALSE)),VLOOKUP(G60,'  '!$C$6:$E$371,3,FALSE))</f>
        <v/>
      </c>
      <c r="I60" s="9" t="str">
        <f t="shared" si="55"/>
        <v/>
      </c>
      <c r="J60" s="10">
        <f t="shared" si="44"/>
        <v>1</v>
      </c>
      <c r="K60" s="6">
        <f t="shared" si="50"/>
        <v>45914</v>
      </c>
      <c r="L60" s="7" t="str">
        <f>IF(ISERROR(VLOOKUP(K60,'  '!$C$6:$E$371,3,FALSE)),IF(ISERROR(VLOOKUP(K60,' '!$A$1:$B$50,2,FALSE)),"",VLOOKUP(K60,' '!$A$1:$B$50,2,FALSE)),VLOOKUP(K60,'  '!$C$6:$E$371,3,FALSE))</f>
        <v/>
      </c>
      <c r="M60" s="9" t="str">
        <f t="shared" si="56"/>
        <v/>
      </c>
      <c r="N60" s="10">
        <f t="shared" si="45"/>
        <v>3</v>
      </c>
      <c r="O60" s="6">
        <f t="shared" si="51"/>
        <v>45944</v>
      </c>
      <c r="P60" s="7" t="str">
        <f>IF(ISERROR(VLOOKUP(O60,'  '!$C$6:$E$371,3,FALSE)),IF(ISERROR(VLOOKUP(O60,' '!$A$1:$B$50,2,FALSE)),"",VLOOKUP(O60,' '!$A$1:$B$50,2,FALSE)),VLOOKUP(O60,'  '!$C$6:$E$371,3,FALSE))</f>
        <v/>
      </c>
      <c r="Q60" s="9" t="str">
        <f t="shared" si="57"/>
        <v/>
      </c>
      <c r="R60" s="10">
        <f t="shared" si="46"/>
        <v>6</v>
      </c>
      <c r="S60" s="6">
        <f t="shared" si="52"/>
        <v>45975</v>
      </c>
      <c r="T60" s="7" t="str">
        <f>IF(ISERROR(VLOOKUP(S60,'  '!$C$6:$E$371,3,FALSE)),IF(ISERROR(VLOOKUP(S60,' '!$A$1:$B$50,2,FALSE)),"",VLOOKUP(S60,' '!$A$1:$B$50,2,FALSE)),VLOOKUP(S60,'  '!$C$6:$E$371,3,FALSE))</f>
        <v/>
      </c>
      <c r="U60" s="9" t="str">
        <f t="shared" si="58"/>
        <v/>
      </c>
      <c r="V60" s="10">
        <f t="shared" si="47"/>
        <v>1</v>
      </c>
      <c r="W60" s="6">
        <f t="shared" si="53"/>
        <v>46005</v>
      </c>
      <c r="X60" s="7" t="str">
        <f>IF(ISERROR(VLOOKUP(W60,'  '!$C$6:$E$371,3,FALSE)),IF(ISERROR(VLOOKUP(W60,' '!$A$1:$B$50,2,FALSE)),"",VLOOKUP(W60,' '!$A$1:$B$50,2,FALSE)),VLOOKUP(W60,'  '!$C$6:$E$371,3,FALSE))</f>
        <v/>
      </c>
      <c r="Y60" s="9" t="str">
        <f t="shared" si="59"/>
        <v/>
      </c>
    </row>
    <row r="61" spans="2:25" x14ac:dyDescent="0.25">
      <c r="B61" s="5">
        <f t="shared" si="42"/>
        <v>3</v>
      </c>
      <c r="C61" s="6">
        <f t="shared" si="48"/>
        <v>45853</v>
      </c>
      <c r="D61" s="38" t="str">
        <f>IF(ISERROR(VLOOKUP(C61,'  '!$C$6:$E$371,3,FALSE)),IF(ISERROR(VLOOKUP(C61,' '!$A$1:$B$50,2,FALSE)),"",VLOOKUP(C61,' '!$A$1:$B$50,2,FALSE)),VLOOKUP(C61,'  '!$C$6:$E$371,3,FALSE))</f>
        <v>Lønsum 2.kvt. 2025</v>
      </c>
      <c r="E61" s="11" t="str">
        <f t="shared" si="54"/>
        <v/>
      </c>
      <c r="F61" s="5">
        <f t="shared" si="43"/>
        <v>6</v>
      </c>
      <c r="G61" s="6">
        <f t="shared" si="49"/>
        <v>45884</v>
      </c>
      <c r="H61" s="38" t="str">
        <f>IF(ISERROR(VLOOKUP(G61,'  '!$C$6:$E$371,3,FALSE)),IF(ISERROR(VLOOKUP(G61,' '!$A$1:$B$50,2,FALSE)),"",VLOOKUP(G61,' '!$A$1:$B$50,2,FALSE)),VLOOKUP(G61,'  '!$C$6:$E$371,3,FALSE))</f>
        <v>Lønsum, årsopg.</v>
      </c>
      <c r="I61" s="9" t="str">
        <f t="shared" si="55"/>
        <v/>
      </c>
      <c r="J61" s="10">
        <f t="shared" si="44"/>
        <v>2</v>
      </c>
      <c r="K61" s="6">
        <f t="shared" si="50"/>
        <v>45915</v>
      </c>
      <c r="L61" s="7" t="str">
        <f>IF(ISERROR(VLOOKUP(K61,'  '!$C$6:$E$371,3,FALSE)),IF(ISERROR(VLOOKUP(K61,' '!$A$1:$B$50,2,FALSE)),"",VLOOKUP(K61,' '!$A$1:$B$50,2,FALSE)),VLOOKUP(K61,'  '!$C$6:$E$371,3,FALSE))</f>
        <v/>
      </c>
      <c r="M61" s="9">
        <f t="shared" si="56"/>
        <v>38</v>
      </c>
      <c r="N61" s="10">
        <f t="shared" si="45"/>
        <v>4</v>
      </c>
      <c r="O61" s="6">
        <f t="shared" si="51"/>
        <v>45945</v>
      </c>
      <c r="P61" s="38" t="str">
        <f>IF(ISERROR(VLOOKUP(O61,'  '!$C$6:$E$371,3,FALSE)),IF(ISERROR(VLOOKUP(O61,' '!$A$1:$B$50,2,FALSE)),"",VLOOKUP(O61,' '!$A$1:$B$50,2,FALSE)),VLOOKUP(O61,'  '!$C$6:$E$371,3,FALSE))</f>
        <v>Lønsum 3.kvt. 2025</v>
      </c>
      <c r="Q61" s="9" t="str">
        <f t="shared" si="57"/>
        <v/>
      </c>
      <c r="R61" s="10">
        <f t="shared" si="46"/>
        <v>7</v>
      </c>
      <c r="S61" s="6">
        <f t="shared" si="52"/>
        <v>45976</v>
      </c>
      <c r="T61" s="7" t="str">
        <f>IF(ISERROR(VLOOKUP(S61,'  '!$C$6:$E$371,3,FALSE)),IF(ISERROR(VLOOKUP(S61,' '!$A$1:$B$50,2,FALSE)),"",VLOOKUP(S61,' '!$A$1:$B$50,2,FALSE)),VLOOKUP(S61,'  '!$C$6:$E$371,3,FALSE))</f>
        <v/>
      </c>
      <c r="U61" s="9" t="str">
        <f t="shared" si="58"/>
        <v/>
      </c>
      <c r="V61" s="10">
        <f t="shared" si="47"/>
        <v>2</v>
      </c>
      <c r="W61" s="6">
        <f t="shared" si="53"/>
        <v>46006</v>
      </c>
      <c r="X61" s="7" t="str">
        <f>IF(ISERROR(VLOOKUP(W61,'  '!$C$6:$E$371,3,FALSE)),IF(ISERROR(VLOOKUP(W61,' '!$A$1:$B$50,2,FALSE)),"",VLOOKUP(W61,' '!$A$1:$B$50,2,FALSE)),VLOOKUP(W61,'  '!$C$6:$E$371,3,FALSE))</f>
        <v/>
      </c>
      <c r="Y61" s="9">
        <f t="shared" si="59"/>
        <v>51</v>
      </c>
    </row>
    <row r="62" spans="2:25" x14ac:dyDescent="0.25">
      <c r="B62" s="5">
        <f t="shared" si="42"/>
        <v>4</v>
      </c>
      <c r="C62" s="6">
        <f t="shared" si="48"/>
        <v>45854</v>
      </c>
      <c r="D62" s="7" t="str">
        <f>IF(ISERROR(VLOOKUP(C62,'  '!$C$6:$E$371,3,FALSE)),IF(ISERROR(VLOOKUP(C62,' '!$A$1:$B$50,2,FALSE)),"",VLOOKUP(C62,' '!$A$1:$B$50,2,FALSE)),VLOOKUP(C62,'  '!$C$6:$E$371,3,FALSE))</f>
        <v/>
      </c>
      <c r="E62" s="11" t="str">
        <f t="shared" si="54"/>
        <v/>
      </c>
      <c r="F62" s="5">
        <f t="shared" si="43"/>
        <v>7</v>
      </c>
      <c r="G62" s="6">
        <f t="shared" si="49"/>
        <v>45885</v>
      </c>
      <c r="H62" s="7" t="str">
        <f>IF(ISERROR(VLOOKUP(G62,'  '!$C$6:$E$371,3,FALSE)),IF(ISERROR(VLOOKUP(G62,' '!$A$1:$B$50,2,FALSE)),"",VLOOKUP(G62,' '!$A$1:$B$50,2,FALSE)),VLOOKUP(G62,'  '!$C$6:$E$371,3,FALSE))</f>
        <v/>
      </c>
      <c r="I62" s="9" t="str">
        <f t="shared" si="55"/>
        <v/>
      </c>
      <c r="J62" s="10">
        <f t="shared" si="44"/>
        <v>3</v>
      </c>
      <c r="K62" s="6">
        <f t="shared" si="50"/>
        <v>45916</v>
      </c>
      <c r="L62" s="7" t="str">
        <f>IF(ISERROR(VLOOKUP(K62,'  '!$C$6:$E$371,3,FALSE)),IF(ISERROR(VLOOKUP(K62,' '!$A$1:$B$50,2,FALSE)),"",VLOOKUP(K62,' '!$A$1:$B$50,2,FALSE)),VLOOKUP(K62,'  '!$C$6:$E$371,3,FALSE))</f>
        <v/>
      </c>
      <c r="M62" s="9" t="str">
        <f t="shared" si="56"/>
        <v/>
      </c>
      <c r="N62" s="10">
        <f t="shared" si="45"/>
        <v>5</v>
      </c>
      <c r="O62" s="6">
        <f t="shared" si="51"/>
        <v>45946</v>
      </c>
      <c r="P62" s="7" t="str">
        <f>IF(ISERROR(VLOOKUP(O62,'  '!$C$6:$E$371,3,FALSE)),IF(ISERROR(VLOOKUP(O62,' '!$A$1:$B$50,2,FALSE)),"",VLOOKUP(O62,' '!$A$1:$B$50,2,FALSE)),VLOOKUP(O62,'  '!$C$6:$E$371,3,FALSE))</f>
        <v/>
      </c>
      <c r="Q62" s="9" t="str">
        <f t="shared" si="57"/>
        <v/>
      </c>
      <c r="R62" s="10">
        <f t="shared" si="46"/>
        <v>1</v>
      </c>
      <c r="S62" s="6">
        <f t="shared" si="52"/>
        <v>45977</v>
      </c>
      <c r="T62" s="7" t="str">
        <f>IF(ISERROR(VLOOKUP(S62,'  '!$C$6:$E$371,3,FALSE)),IF(ISERROR(VLOOKUP(S62,' '!$A$1:$B$50,2,FALSE)),"",VLOOKUP(S62,' '!$A$1:$B$50,2,FALSE)),VLOOKUP(S62,'  '!$C$6:$E$371,3,FALSE))</f>
        <v/>
      </c>
      <c r="U62" s="9" t="str">
        <f t="shared" si="58"/>
        <v/>
      </c>
      <c r="V62" s="10">
        <f t="shared" si="47"/>
        <v>3</v>
      </c>
      <c r="W62" s="6">
        <f t="shared" si="53"/>
        <v>46007</v>
      </c>
      <c r="X62" s="7" t="str">
        <f>IF(ISERROR(VLOOKUP(W62,'  '!$C$6:$E$371,3,FALSE)),IF(ISERROR(VLOOKUP(W62,' '!$A$1:$B$50,2,FALSE)),"",VLOOKUP(W62,' '!$A$1:$B$50,2,FALSE)),VLOOKUP(W62,'  '!$C$6:$E$371,3,FALSE))</f>
        <v/>
      </c>
      <c r="Y62" s="9" t="str">
        <f t="shared" si="59"/>
        <v/>
      </c>
    </row>
    <row r="63" spans="2:25" x14ac:dyDescent="0.25">
      <c r="B63" s="5">
        <f t="shared" si="42"/>
        <v>5</v>
      </c>
      <c r="C63" s="6">
        <f t="shared" si="48"/>
        <v>45855</v>
      </c>
      <c r="D63" s="7" t="str">
        <f>IF(ISERROR(VLOOKUP(C63,'  '!$C$6:$E$371,3,FALSE)),IF(ISERROR(VLOOKUP(C63,' '!$A$1:$B$50,2,FALSE)),"",VLOOKUP(C63,' '!$A$1:$B$50,2,FALSE)),VLOOKUP(C63,'  '!$C$6:$E$371,3,FALSE))</f>
        <v/>
      </c>
      <c r="E63" s="11" t="str">
        <f t="shared" si="54"/>
        <v/>
      </c>
      <c r="F63" s="5">
        <f t="shared" si="43"/>
        <v>1</v>
      </c>
      <c r="G63" s="6">
        <f t="shared" si="49"/>
        <v>45886</v>
      </c>
      <c r="H63" s="7" t="str">
        <f>IF(ISERROR(VLOOKUP(G63,'  '!$C$6:$E$371,3,FALSE)),IF(ISERROR(VLOOKUP(G63,' '!$A$1:$B$50,2,FALSE)),"",VLOOKUP(G63,' '!$A$1:$B$50,2,FALSE)),VLOOKUP(G63,'  '!$C$6:$E$371,3,FALSE))</f>
        <v/>
      </c>
      <c r="I63" s="9" t="str">
        <f t="shared" si="55"/>
        <v/>
      </c>
      <c r="J63" s="10">
        <f t="shared" si="44"/>
        <v>4</v>
      </c>
      <c r="K63" s="6">
        <f t="shared" si="50"/>
        <v>45917</v>
      </c>
      <c r="L63" s="7" t="str">
        <f>IF(ISERROR(VLOOKUP(K63,'  '!$C$6:$E$371,3,FALSE)),IF(ISERROR(VLOOKUP(K63,' '!$A$1:$B$50,2,FALSE)),"",VLOOKUP(K63,' '!$A$1:$B$50,2,FALSE)),VLOOKUP(K63,'  '!$C$6:$E$371,3,FALSE))</f>
        <v/>
      </c>
      <c r="M63" s="9" t="str">
        <f t="shared" si="56"/>
        <v/>
      </c>
      <c r="N63" s="10">
        <f t="shared" si="45"/>
        <v>6</v>
      </c>
      <c r="O63" s="6">
        <f t="shared" si="51"/>
        <v>45947</v>
      </c>
      <c r="P63" s="7" t="str">
        <f>IF(ISERROR(VLOOKUP(O63,'  '!$C$6:$E$371,3,FALSE)),IF(ISERROR(VLOOKUP(O63,' '!$A$1:$B$50,2,FALSE)),"",VLOOKUP(O63,' '!$A$1:$B$50,2,FALSE)),VLOOKUP(O63,'  '!$C$6:$E$371,3,FALSE))</f>
        <v/>
      </c>
      <c r="Q63" s="9" t="str">
        <f t="shared" si="57"/>
        <v/>
      </c>
      <c r="R63" s="10">
        <f t="shared" si="46"/>
        <v>2</v>
      </c>
      <c r="S63" s="6">
        <f t="shared" si="52"/>
        <v>45978</v>
      </c>
      <c r="T63" s="7" t="str">
        <f>IF(ISERROR(VLOOKUP(S63,'  '!$C$6:$E$371,3,FALSE)),IF(ISERROR(VLOOKUP(S63,' '!$A$1:$B$50,2,FALSE)),"",VLOOKUP(S63,' '!$A$1:$B$50,2,FALSE)),VLOOKUP(S63,'  '!$C$6:$E$371,3,FALSE))</f>
        <v/>
      </c>
      <c r="U63" s="9">
        <f t="shared" si="58"/>
        <v>47</v>
      </c>
      <c r="V63" s="10">
        <f t="shared" si="47"/>
        <v>4</v>
      </c>
      <c r="W63" s="6">
        <f t="shared" si="53"/>
        <v>46008</v>
      </c>
      <c r="X63" s="7" t="str">
        <f>IF(ISERROR(VLOOKUP(W63,'  '!$C$6:$E$371,3,FALSE)),IF(ISERROR(VLOOKUP(W63,' '!$A$1:$B$50,2,FALSE)),"",VLOOKUP(W63,' '!$A$1:$B$50,2,FALSE)),VLOOKUP(W63,'  '!$C$6:$E$371,3,FALSE))</f>
        <v/>
      </c>
      <c r="Y63" s="9" t="str">
        <f t="shared" si="59"/>
        <v/>
      </c>
    </row>
    <row r="64" spans="2:25" x14ac:dyDescent="0.25">
      <c r="B64" s="5">
        <f t="shared" si="42"/>
        <v>6</v>
      </c>
      <c r="C64" s="6">
        <f t="shared" si="48"/>
        <v>45856</v>
      </c>
      <c r="D64" s="7" t="str">
        <f>IF(ISERROR(VLOOKUP(C64,'  '!$C$6:$E$371,3,FALSE)),IF(ISERROR(VLOOKUP(C64,' '!$A$1:$B$50,2,FALSE)),"",VLOOKUP(C64,' '!$A$1:$B$50,2,FALSE)),VLOOKUP(C64,'  '!$C$6:$E$371,3,FALSE))</f>
        <v/>
      </c>
      <c r="E64" s="11" t="str">
        <f t="shared" si="54"/>
        <v/>
      </c>
      <c r="F64" s="5">
        <f t="shared" si="43"/>
        <v>2</v>
      </c>
      <c r="G64" s="6">
        <f t="shared" si="49"/>
        <v>45887</v>
      </c>
      <c r="H64" s="7" t="str">
        <f>IF(ISERROR(VLOOKUP(G64,'  '!$C$6:$E$371,3,FALSE)),IF(ISERROR(VLOOKUP(G64,' '!$A$1:$B$50,2,FALSE)),"",VLOOKUP(G64,' '!$A$1:$B$50,2,FALSE)),VLOOKUP(G64,'  '!$C$6:$E$371,3,FALSE))</f>
        <v/>
      </c>
      <c r="I64" s="9">
        <f t="shared" si="55"/>
        <v>34</v>
      </c>
      <c r="J64" s="10">
        <f t="shared" si="44"/>
        <v>5</v>
      </c>
      <c r="K64" s="6">
        <f t="shared" si="50"/>
        <v>45918</v>
      </c>
      <c r="L64" s="7" t="str">
        <f>IF(ISERROR(VLOOKUP(K64,'  '!$C$6:$E$371,3,FALSE)),IF(ISERROR(VLOOKUP(K64,' '!$A$1:$B$50,2,FALSE)),"",VLOOKUP(K64,' '!$A$1:$B$50,2,FALSE)),VLOOKUP(K64,'  '!$C$6:$E$371,3,FALSE))</f>
        <v/>
      </c>
      <c r="M64" s="9" t="str">
        <f t="shared" si="56"/>
        <v/>
      </c>
      <c r="N64" s="10">
        <f t="shared" si="45"/>
        <v>7</v>
      </c>
      <c r="O64" s="6">
        <f t="shared" si="51"/>
        <v>45948</v>
      </c>
      <c r="P64" s="7" t="str">
        <f>IF(ISERROR(VLOOKUP(O64,'  '!$C$6:$E$371,3,FALSE)),IF(ISERROR(VLOOKUP(O64,' '!$A$1:$B$50,2,FALSE)),"",VLOOKUP(O64,' '!$A$1:$B$50,2,FALSE)),VLOOKUP(O64,'  '!$C$6:$E$371,3,FALSE))</f>
        <v/>
      </c>
      <c r="Q64" s="9" t="str">
        <f t="shared" si="57"/>
        <v/>
      </c>
      <c r="R64" s="10">
        <f t="shared" si="46"/>
        <v>3</v>
      </c>
      <c r="S64" s="6">
        <f t="shared" si="52"/>
        <v>45979</v>
      </c>
      <c r="T64" s="7" t="str">
        <f>IF(ISERROR(VLOOKUP(S64,'  '!$C$6:$E$371,3,FALSE)),IF(ISERROR(VLOOKUP(S64,' '!$A$1:$B$50,2,FALSE)),"",VLOOKUP(S64,' '!$A$1:$B$50,2,FALSE)),VLOOKUP(S64,'  '!$C$6:$E$371,3,FALSE))</f>
        <v/>
      </c>
      <c r="U64" s="9" t="str">
        <f t="shared" si="58"/>
        <v/>
      </c>
      <c r="V64" s="10">
        <f t="shared" si="47"/>
        <v>5</v>
      </c>
      <c r="W64" s="6">
        <f t="shared" si="53"/>
        <v>46009</v>
      </c>
      <c r="X64" s="7" t="str">
        <f>IF(ISERROR(VLOOKUP(W64,'  '!$C$6:$E$371,3,FALSE)),IF(ISERROR(VLOOKUP(W64,' '!$A$1:$B$50,2,FALSE)),"",VLOOKUP(W64,' '!$A$1:$B$50,2,FALSE)),VLOOKUP(W64,'  '!$C$6:$E$371,3,FALSE))</f>
        <v/>
      </c>
      <c r="Y64" s="9" t="str">
        <f t="shared" si="59"/>
        <v/>
      </c>
    </row>
    <row r="65" spans="2:25" x14ac:dyDescent="0.25">
      <c r="B65" s="5">
        <f t="shared" si="42"/>
        <v>7</v>
      </c>
      <c r="C65" s="6">
        <f t="shared" si="48"/>
        <v>45857</v>
      </c>
      <c r="D65" s="7" t="str">
        <f>IF(ISERROR(VLOOKUP(C65,'  '!$C$6:$E$371,3,FALSE)),IF(ISERROR(VLOOKUP(C65,' '!$A$1:$B$50,2,FALSE)),"",VLOOKUP(C65,' '!$A$1:$B$50,2,FALSE)),VLOOKUP(C65,'  '!$C$6:$E$371,3,FALSE))</f>
        <v/>
      </c>
      <c r="E65" s="11" t="str">
        <f t="shared" si="54"/>
        <v/>
      </c>
      <c r="F65" s="5">
        <f t="shared" si="43"/>
        <v>3</v>
      </c>
      <c r="G65" s="6">
        <f t="shared" si="49"/>
        <v>45888</v>
      </c>
      <c r="H65" s="7" t="str">
        <f>IF(ISERROR(VLOOKUP(G65,'  '!$C$6:$E$371,3,FALSE)),IF(ISERROR(VLOOKUP(G65,' '!$A$1:$B$50,2,FALSE)),"",VLOOKUP(G65,' '!$A$1:$B$50,2,FALSE)),VLOOKUP(G65,'  '!$C$6:$E$371,3,FALSE))</f>
        <v/>
      </c>
      <c r="I65" s="9" t="str">
        <f t="shared" si="55"/>
        <v/>
      </c>
      <c r="J65" s="10">
        <f t="shared" si="44"/>
        <v>6</v>
      </c>
      <c r="K65" s="6">
        <f t="shared" si="50"/>
        <v>45919</v>
      </c>
      <c r="L65" s="7" t="str">
        <f>IF(ISERROR(VLOOKUP(K65,'  '!$C$6:$E$371,3,FALSE)),IF(ISERROR(VLOOKUP(K65,' '!$A$1:$B$50,2,FALSE)),"",VLOOKUP(K65,' '!$A$1:$B$50,2,FALSE)),VLOOKUP(K65,'  '!$C$6:$E$371,3,FALSE))</f>
        <v/>
      </c>
      <c r="M65" s="9" t="str">
        <f t="shared" si="56"/>
        <v/>
      </c>
      <c r="N65" s="10">
        <f t="shared" si="45"/>
        <v>1</v>
      </c>
      <c r="O65" s="6">
        <f t="shared" si="51"/>
        <v>45949</v>
      </c>
      <c r="P65" s="7" t="str">
        <f>IF(ISERROR(VLOOKUP(O65,'  '!$C$6:$E$371,3,FALSE)),IF(ISERROR(VLOOKUP(O65,' '!$A$1:$B$50,2,FALSE)),"",VLOOKUP(O65,' '!$A$1:$B$50,2,FALSE)),VLOOKUP(O65,'  '!$C$6:$E$371,3,FALSE))</f>
        <v/>
      </c>
      <c r="Q65" s="9" t="str">
        <f t="shared" si="57"/>
        <v/>
      </c>
      <c r="R65" s="10">
        <f t="shared" si="46"/>
        <v>4</v>
      </c>
      <c r="S65" s="6">
        <f t="shared" si="52"/>
        <v>45980</v>
      </c>
      <c r="T65" s="7" t="str">
        <f>IF(ISERROR(VLOOKUP(S65,'  '!$C$6:$E$371,3,FALSE)),IF(ISERROR(VLOOKUP(S65,' '!$A$1:$B$50,2,FALSE)),"",VLOOKUP(S65,' '!$A$1:$B$50,2,FALSE)),VLOOKUP(S65,'  '!$C$6:$E$371,3,FALSE))</f>
        <v/>
      </c>
      <c r="U65" s="9" t="str">
        <f t="shared" si="58"/>
        <v/>
      </c>
      <c r="V65" s="10">
        <f t="shared" si="47"/>
        <v>6</v>
      </c>
      <c r="W65" s="6">
        <f t="shared" si="53"/>
        <v>46010</v>
      </c>
      <c r="X65" s="7" t="str">
        <f>IF(ISERROR(VLOOKUP(W65,'  '!$C$6:$E$371,3,FALSE)),IF(ISERROR(VLOOKUP(W65,' '!$A$1:$B$50,2,FALSE)),"",VLOOKUP(W65,' '!$A$1:$B$50,2,FALSE)),VLOOKUP(W65,'  '!$C$6:$E$371,3,FALSE))</f>
        <v/>
      </c>
      <c r="Y65" s="9" t="str">
        <f t="shared" si="59"/>
        <v/>
      </c>
    </row>
    <row r="66" spans="2:25" x14ac:dyDescent="0.25">
      <c r="B66" s="5">
        <f t="shared" si="42"/>
        <v>1</v>
      </c>
      <c r="C66" s="6">
        <f t="shared" si="48"/>
        <v>45858</v>
      </c>
      <c r="D66" s="7" t="str">
        <f>IF(ISERROR(VLOOKUP(C66,'  '!$C$6:$E$371,3,FALSE)),IF(ISERROR(VLOOKUP(C66,' '!$A$1:$B$50,2,FALSE)),"",VLOOKUP(C66,' '!$A$1:$B$50,2,FALSE)),VLOOKUP(C66,'  '!$C$6:$E$371,3,FALSE))</f>
        <v/>
      </c>
      <c r="E66" s="11" t="str">
        <f t="shared" si="54"/>
        <v/>
      </c>
      <c r="F66" s="5">
        <f t="shared" si="43"/>
        <v>4</v>
      </c>
      <c r="G66" s="6">
        <f t="shared" si="49"/>
        <v>45889</v>
      </c>
      <c r="H66" s="38" t="str">
        <f>IF(ISERROR(VLOOKUP(G66,'  '!$C$6:$E$371,3,FALSE)),IF(ISERROR(VLOOKUP(G66,' '!$A$1:$B$50,2,FALSE)),"",VLOOKUP(G66,' '!$A$1:$B$50,2,FALSE)),VLOOKUP(G66,'  '!$C$6:$E$371,3,FALSE))</f>
        <v>B-skat</v>
      </c>
      <c r="I66" s="9" t="str">
        <f t="shared" si="55"/>
        <v/>
      </c>
      <c r="J66" s="10">
        <f t="shared" si="44"/>
        <v>7</v>
      </c>
      <c r="K66" s="6">
        <f t="shared" si="50"/>
        <v>45920</v>
      </c>
      <c r="L66" s="7" t="str">
        <f>IF(ISERROR(VLOOKUP(K66,'  '!$C$6:$E$371,3,FALSE)),IF(ISERROR(VLOOKUP(K66,' '!$A$1:$B$50,2,FALSE)),"",VLOOKUP(K66,' '!$A$1:$B$50,2,FALSE)),VLOOKUP(K66,'  '!$C$6:$E$371,3,FALSE))</f>
        <v/>
      </c>
      <c r="M66" s="9" t="str">
        <f t="shared" si="56"/>
        <v/>
      </c>
      <c r="N66" s="10">
        <f t="shared" si="45"/>
        <v>2</v>
      </c>
      <c r="O66" s="6">
        <f t="shared" si="51"/>
        <v>45950</v>
      </c>
      <c r="P66" s="38" t="str">
        <f>IF(ISERROR(VLOOKUP(O66,'  '!$C$6:$E$371,3,FALSE)),IF(ISERROR(VLOOKUP(O66,' '!$A$1:$B$50,2,FALSE)),"",VLOOKUP(O66,' '!$A$1:$B$50,2,FALSE)),VLOOKUP(O66,'  '!$C$6:$E$371,3,FALSE))</f>
        <v>B-skat</v>
      </c>
      <c r="Q66" s="9">
        <f t="shared" si="57"/>
        <v>43</v>
      </c>
      <c r="R66" s="10">
        <f t="shared" si="46"/>
        <v>5</v>
      </c>
      <c r="S66" s="6">
        <f t="shared" si="52"/>
        <v>45981</v>
      </c>
      <c r="T66" s="38" t="str">
        <f>IF(ISERROR(VLOOKUP(S66,'  '!$C$6:$E$371,3,FALSE)),IF(ISERROR(VLOOKUP(S66,' '!$A$1:$B$50,2,FALSE)),"",VLOOKUP(S66,' '!$A$1:$B$50,2,FALSE)),VLOOKUP(S66,'  '!$C$6:$E$371,3,FALSE))</f>
        <v>B-skat</v>
      </c>
      <c r="U66" s="9" t="str">
        <f t="shared" si="58"/>
        <v/>
      </c>
      <c r="V66" s="10">
        <f t="shared" si="47"/>
        <v>7</v>
      </c>
      <c r="W66" s="6">
        <f t="shared" si="53"/>
        <v>46011</v>
      </c>
      <c r="X66" s="7" t="str">
        <f>IF(ISERROR(VLOOKUP(W66,'  '!$C$6:$E$371,3,FALSE)),IF(ISERROR(VLOOKUP(W66,' '!$A$1:$B$50,2,FALSE)),"",VLOOKUP(W66,' '!$A$1:$B$50,2,FALSE)),VLOOKUP(W66,'  '!$C$6:$E$371,3,FALSE))</f>
        <v/>
      </c>
      <c r="Y66" s="9" t="str">
        <f t="shared" si="59"/>
        <v/>
      </c>
    </row>
    <row r="67" spans="2:25" x14ac:dyDescent="0.25">
      <c r="B67" s="5">
        <f t="shared" si="42"/>
        <v>2</v>
      </c>
      <c r="C67" s="6">
        <f t="shared" si="48"/>
        <v>45859</v>
      </c>
      <c r="D67" s="38" t="str">
        <f>IF(ISERROR(VLOOKUP(C67,'  '!$C$6:$E$371,3,FALSE)),IF(ISERROR(VLOOKUP(C67,' '!$A$1:$B$50,2,FALSE)),"",VLOOKUP(C67,' '!$A$1:$B$50,2,FALSE)),VLOOKUP(C67,'  '!$C$6:$E$371,3,FALSE))</f>
        <v>B-skat</v>
      </c>
      <c r="E67" s="11">
        <f t="shared" si="54"/>
        <v>30</v>
      </c>
      <c r="F67" s="5">
        <f t="shared" si="43"/>
        <v>5</v>
      </c>
      <c r="G67" s="6">
        <f t="shared" si="49"/>
        <v>45890</v>
      </c>
      <c r="H67" s="7" t="str">
        <f>IF(ISERROR(VLOOKUP(G67,'  '!$C$6:$E$371,3,FALSE)),IF(ISERROR(VLOOKUP(G67,' '!$A$1:$B$50,2,FALSE)),"",VLOOKUP(G67,' '!$A$1:$B$50,2,FALSE)),VLOOKUP(G67,'  '!$C$6:$E$371,3,FALSE))</f>
        <v/>
      </c>
      <c r="I67" s="9" t="str">
        <f t="shared" si="55"/>
        <v/>
      </c>
      <c r="J67" s="10">
        <f t="shared" si="44"/>
        <v>1</v>
      </c>
      <c r="K67" s="6">
        <f t="shared" si="50"/>
        <v>45921</v>
      </c>
      <c r="L67" s="7" t="str">
        <f>IF(ISERROR(VLOOKUP(K67,'  '!$C$6:$E$371,3,FALSE)),IF(ISERROR(VLOOKUP(K67,' '!$A$1:$B$50,2,FALSE)),"",VLOOKUP(K67,' '!$A$1:$B$50,2,FALSE)),VLOOKUP(K67,'  '!$C$6:$E$371,3,FALSE))</f>
        <v/>
      </c>
      <c r="M67" s="9" t="str">
        <f t="shared" si="56"/>
        <v/>
      </c>
      <c r="N67" s="10">
        <f t="shared" si="45"/>
        <v>3</v>
      </c>
      <c r="O67" s="6">
        <f t="shared" si="51"/>
        <v>45951</v>
      </c>
      <c r="P67" s="7" t="str">
        <f>IF(ISERROR(VLOOKUP(O67,'  '!$C$6:$E$371,3,FALSE)),IF(ISERROR(VLOOKUP(O67,' '!$A$1:$B$50,2,FALSE)),"",VLOOKUP(O67,' '!$A$1:$B$50,2,FALSE)),VLOOKUP(O67,'  '!$C$6:$E$371,3,FALSE))</f>
        <v/>
      </c>
      <c r="Q67" s="9" t="str">
        <f t="shared" si="57"/>
        <v/>
      </c>
      <c r="R67" s="10">
        <f t="shared" si="46"/>
        <v>6</v>
      </c>
      <c r="S67" s="6">
        <f t="shared" si="52"/>
        <v>45982</v>
      </c>
      <c r="T67" s="7" t="str">
        <f>IF(ISERROR(VLOOKUP(S67,'  '!$C$6:$E$371,3,FALSE)),IF(ISERROR(VLOOKUP(S67,' '!$A$1:$B$50,2,FALSE)),"",VLOOKUP(S67,' '!$A$1:$B$50,2,FALSE)),VLOOKUP(S67,'  '!$C$6:$E$371,3,FALSE))</f>
        <v/>
      </c>
      <c r="U67" s="9" t="str">
        <f t="shared" si="58"/>
        <v/>
      </c>
      <c r="V67" s="10">
        <f t="shared" si="47"/>
        <v>1</v>
      </c>
      <c r="W67" s="6">
        <f t="shared" si="53"/>
        <v>46012</v>
      </c>
      <c r="X67" s="7" t="str">
        <f>IF(ISERROR(VLOOKUP(W67,'  '!$C$6:$E$371,3,FALSE)),IF(ISERROR(VLOOKUP(W67,' '!$A$1:$B$50,2,FALSE)),"",VLOOKUP(W67,' '!$A$1:$B$50,2,FALSE)),VLOOKUP(W67,'  '!$C$6:$E$371,3,FALSE))</f>
        <v/>
      </c>
      <c r="Y67" s="9" t="str">
        <f t="shared" si="59"/>
        <v/>
      </c>
    </row>
    <row r="68" spans="2:25" x14ac:dyDescent="0.25">
      <c r="B68" s="5">
        <f t="shared" si="42"/>
        <v>3</v>
      </c>
      <c r="C68" s="6">
        <f t="shared" si="48"/>
        <v>45860</v>
      </c>
      <c r="D68" s="7" t="str">
        <f>IF(ISERROR(VLOOKUP(C68,'  '!$C$6:$E$371,3,FALSE)),IF(ISERROR(VLOOKUP(C68,' '!$A$1:$B$50,2,FALSE)),"",VLOOKUP(C68,' '!$A$1:$B$50,2,FALSE)),VLOOKUP(C68,'  '!$C$6:$E$371,3,FALSE))</f>
        <v/>
      </c>
      <c r="E68" s="11" t="str">
        <f t="shared" si="54"/>
        <v/>
      </c>
      <c r="F68" s="5">
        <f t="shared" si="43"/>
        <v>6</v>
      </c>
      <c r="G68" s="6">
        <f t="shared" si="49"/>
        <v>45891</v>
      </c>
      <c r="H68" s="7" t="str">
        <f>IF(ISERROR(VLOOKUP(G68,'  '!$C$6:$E$371,3,FALSE)),IF(ISERROR(VLOOKUP(G68,' '!$A$1:$B$50,2,FALSE)),"",VLOOKUP(G68,' '!$A$1:$B$50,2,FALSE)),VLOOKUP(G68,'  '!$C$6:$E$371,3,FALSE))</f>
        <v/>
      </c>
      <c r="I68" s="9" t="str">
        <f t="shared" si="55"/>
        <v/>
      </c>
      <c r="J68" s="10">
        <f t="shared" si="44"/>
        <v>2</v>
      </c>
      <c r="K68" s="6">
        <f t="shared" si="50"/>
        <v>45922</v>
      </c>
      <c r="L68" s="38" t="str">
        <f>IF(ISERROR(VLOOKUP(K68,'  '!$C$6:$E$371,3,FALSE)),IF(ISERROR(VLOOKUP(K68,' '!$A$1:$B$50,2,FALSE)),"",VLOOKUP(K68,' '!$A$1:$B$50,2,FALSE)),VLOOKUP(K68,'  '!$C$6:$E$371,3,FALSE))</f>
        <v>B-skat</v>
      </c>
      <c r="M68" s="9">
        <f t="shared" si="56"/>
        <v>39</v>
      </c>
      <c r="N68" s="10">
        <f t="shared" si="45"/>
        <v>4</v>
      </c>
      <c r="O68" s="6">
        <f t="shared" si="51"/>
        <v>45952</v>
      </c>
      <c r="P68" s="7" t="str">
        <f>IF(ISERROR(VLOOKUP(O68,'  '!$C$6:$E$371,3,FALSE)),IF(ISERROR(VLOOKUP(O68,' '!$A$1:$B$50,2,FALSE)),"",VLOOKUP(O68,' '!$A$1:$B$50,2,FALSE)),VLOOKUP(O68,'  '!$C$6:$E$371,3,FALSE))</f>
        <v/>
      </c>
      <c r="Q68" s="9" t="str">
        <f t="shared" si="57"/>
        <v/>
      </c>
      <c r="R68" s="10">
        <f t="shared" si="46"/>
        <v>7</v>
      </c>
      <c r="S68" s="6">
        <f t="shared" si="52"/>
        <v>45983</v>
      </c>
      <c r="T68" s="7" t="str">
        <f>IF(ISERROR(VLOOKUP(S68,'  '!$C$6:$E$371,3,FALSE)),IF(ISERROR(VLOOKUP(S68,' '!$A$1:$B$50,2,FALSE)),"",VLOOKUP(S68,' '!$A$1:$B$50,2,FALSE)),VLOOKUP(S68,'  '!$C$6:$E$371,3,FALSE))</f>
        <v/>
      </c>
      <c r="U68" s="9" t="str">
        <f t="shared" si="58"/>
        <v/>
      </c>
      <c r="V68" s="10">
        <f t="shared" si="47"/>
        <v>2</v>
      </c>
      <c r="W68" s="6">
        <f t="shared" si="53"/>
        <v>46013</v>
      </c>
      <c r="X68" s="7" t="str">
        <f>IF(ISERROR(VLOOKUP(W68,'  '!$C$6:$E$371,3,FALSE)),IF(ISERROR(VLOOKUP(W68,' '!$A$1:$B$50,2,FALSE)),"",VLOOKUP(W68,' '!$A$1:$B$50,2,FALSE)),VLOOKUP(W68,'  '!$C$6:$E$371,3,FALSE))</f>
        <v/>
      </c>
      <c r="Y68" s="9">
        <f t="shared" si="59"/>
        <v>52</v>
      </c>
    </row>
    <row r="69" spans="2:25" x14ac:dyDescent="0.25">
      <c r="B69" s="5">
        <f t="shared" si="42"/>
        <v>4</v>
      </c>
      <c r="C69" s="6">
        <f t="shared" si="48"/>
        <v>45861</v>
      </c>
      <c r="D69" s="7" t="str">
        <f>IF(ISERROR(VLOOKUP(C69,'  '!$C$6:$E$371,3,FALSE)),IF(ISERROR(VLOOKUP(C69,' '!$A$1:$B$50,2,FALSE)),"",VLOOKUP(C69,' '!$A$1:$B$50,2,FALSE)),VLOOKUP(C69,'  '!$C$6:$E$371,3,FALSE))</f>
        <v/>
      </c>
      <c r="E69" s="11" t="str">
        <f t="shared" si="54"/>
        <v/>
      </c>
      <c r="F69" s="5">
        <f t="shared" si="43"/>
        <v>7</v>
      </c>
      <c r="G69" s="6">
        <f t="shared" si="49"/>
        <v>45892</v>
      </c>
      <c r="H69" s="7" t="str">
        <f>IF(ISERROR(VLOOKUP(G69,'  '!$C$6:$E$371,3,FALSE)),IF(ISERROR(VLOOKUP(G69,' '!$A$1:$B$50,2,FALSE)),"",VLOOKUP(G69,' '!$A$1:$B$50,2,FALSE)),VLOOKUP(G69,'  '!$C$6:$E$371,3,FALSE))</f>
        <v/>
      </c>
      <c r="I69" s="9" t="str">
        <f t="shared" si="55"/>
        <v/>
      </c>
      <c r="J69" s="10">
        <f t="shared" si="44"/>
        <v>3</v>
      </c>
      <c r="K69" s="6">
        <f t="shared" si="50"/>
        <v>45923</v>
      </c>
      <c r="L69" s="7" t="str">
        <f>IF(ISERROR(VLOOKUP(K69,'  '!$C$6:$E$371,3,FALSE)),IF(ISERROR(VLOOKUP(K69,' '!$A$1:$B$50,2,FALSE)),"",VLOOKUP(K69,' '!$A$1:$B$50,2,FALSE)),VLOOKUP(K69,'  '!$C$6:$E$371,3,FALSE))</f>
        <v/>
      </c>
      <c r="M69" s="9" t="str">
        <f t="shared" si="56"/>
        <v/>
      </c>
      <c r="N69" s="10">
        <f t="shared" si="45"/>
        <v>5</v>
      </c>
      <c r="O69" s="6">
        <f t="shared" si="51"/>
        <v>45953</v>
      </c>
      <c r="P69" s="7" t="str">
        <f>IF(ISERROR(VLOOKUP(O69,'  '!$C$6:$E$371,3,FALSE)),IF(ISERROR(VLOOKUP(O69,' '!$A$1:$B$50,2,FALSE)),"",VLOOKUP(O69,' '!$A$1:$B$50,2,FALSE)),VLOOKUP(O69,'  '!$C$6:$E$371,3,FALSE))</f>
        <v/>
      </c>
      <c r="Q69" s="9" t="str">
        <f t="shared" si="57"/>
        <v/>
      </c>
      <c r="R69" s="10">
        <f t="shared" si="46"/>
        <v>1</v>
      </c>
      <c r="S69" s="6">
        <f t="shared" si="52"/>
        <v>45984</v>
      </c>
      <c r="T69" s="7" t="str">
        <f>IF(ISERROR(VLOOKUP(S69,'  '!$C$6:$E$371,3,FALSE)),IF(ISERROR(VLOOKUP(S69,' '!$A$1:$B$50,2,FALSE)),"",VLOOKUP(S69,' '!$A$1:$B$50,2,FALSE)),VLOOKUP(S69,'  '!$C$6:$E$371,3,FALSE))</f>
        <v/>
      </c>
      <c r="U69" s="9" t="str">
        <f t="shared" si="58"/>
        <v/>
      </c>
      <c r="V69" s="10">
        <f t="shared" si="47"/>
        <v>3</v>
      </c>
      <c r="W69" s="6">
        <f t="shared" si="53"/>
        <v>46014</v>
      </c>
      <c r="X69" s="7" t="str">
        <f>IF(ISERROR(VLOOKUP(W69,'  '!$C$6:$E$371,3,FALSE)),IF(ISERROR(VLOOKUP(W69,' '!$A$1:$B$50,2,FALSE)),"",VLOOKUP(W69,' '!$A$1:$B$50,2,FALSE)),VLOOKUP(W69,'  '!$C$6:$E$371,3,FALSE))</f>
        <v/>
      </c>
      <c r="Y69" s="9" t="str">
        <f t="shared" si="59"/>
        <v/>
      </c>
    </row>
    <row r="70" spans="2:25" x14ac:dyDescent="0.25">
      <c r="B70" s="5">
        <f t="shared" si="42"/>
        <v>5</v>
      </c>
      <c r="C70" s="6">
        <f t="shared" si="48"/>
        <v>45862</v>
      </c>
      <c r="D70" s="7" t="str">
        <f>IF(ISERROR(VLOOKUP(C70,'  '!$C$6:$E$371,3,FALSE)),IF(ISERROR(VLOOKUP(C70,' '!$A$1:$B$50,2,FALSE)),"",VLOOKUP(C70,' '!$A$1:$B$50,2,FALSE)),VLOOKUP(C70,'  '!$C$6:$E$371,3,FALSE))</f>
        <v/>
      </c>
      <c r="E70" s="11" t="str">
        <f t="shared" si="54"/>
        <v/>
      </c>
      <c r="F70" s="5">
        <f t="shared" si="43"/>
        <v>1</v>
      </c>
      <c r="G70" s="6">
        <f t="shared" si="49"/>
        <v>45893</v>
      </c>
      <c r="H70" s="7" t="str">
        <f>IF(ISERROR(VLOOKUP(G70,'  '!$C$6:$E$371,3,FALSE)),IF(ISERROR(VLOOKUP(G70,' '!$A$1:$B$50,2,FALSE)),"",VLOOKUP(G70,' '!$A$1:$B$50,2,FALSE)),VLOOKUP(G70,'  '!$C$6:$E$371,3,FALSE))</f>
        <v/>
      </c>
      <c r="I70" s="9" t="str">
        <f t="shared" si="55"/>
        <v/>
      </c>
      <c r="J70" s="10">
        <f t="shared" si="44"/>
        <v>4</v>
      </c>
      <c r="K70" s="6">
        <f t="shared" si="50"/>
        <v>45924</v>
      </c>
      <c r="L70" s="7" t="str">
        <f>IF(ISERROR(VLOOKUP(K70,'  '!$C$6:$E$371,3,FALSE)),IF(ISERROR(VLOOKUP(K70,' '!$A$1:$B$50,2,FALSE)),"",VLOOKUP(K70,' '!$A$1:$B$50,2,FALSE)),VLOOKUP(K70,'  '!$C$6:$E$371,3,FALSE))</f>
        <v/>
      </c>
      <c r="M70" s="9" t="str">
        <f t="shared" si="56"/>
        <v/>
      </c>
      <c r="N70" s="10">
        <f t="shared" si="45"/>
        <v>6</v>
      </c>
      <c r="O70" s="6">
        <f t="shared" si="51"/>
        <v>45954</v>
      </c>
      <c r="P70" s="7" t="str">
        <f>IF(ISERROR(VLOOKUP(O70,'  '!$C$6:$E$371,3,FALSE)),IF(ISERROR(VLOOKUP(O70,' '!$A$1:$B$50,2,FALSE)),"",VLOOKUP(O70,' '!$A$1:$B$50,2,FALSE)),VLOOKUP(O70,'  '!$C$6:$E$371,3,FALSE))</f>
        <v/>
      </c>
      <c r="Q70" s="9" t="str">
        <f t="shared" si="57"/>
        <v/>
      </c>
      <c r="R70" s="10">
        <f t="shared" si="46"/>
        <v>2</v>
      </c>
      <c r="S70" s="6">
        <f t="shared" si="52"/>
        <v>45985</v>
      </c>
      <c r="T70" s="7" t="str">
        <f>IF(ISERROR(VLOOKUP(S70,'  '!$C$6:$E$371,3,FALSE)),IF(ISERROR(VLOOKUP(S70,' '!$A$1:$B$50,2,FALSE)),"",VLOOKUP(S70,' '!$A$1:$B$50,2,FALSE)),VLOOKUP(S70,'  '!$C$6:$E$371,3,FALSE))</f>
        <v/>
      </c>
      <c r="U70" s="9">
        <f t="shared" si="58"/>
        <v>48</v>
      </c>
      <c r="V70" s="10">
        <f t="shared" si="47"/>
        <v>4</v>
      </c>
      <c r="W70" s="6">
        <f t="shared" si="53"/>
        <v>46015</v>
      </c>
      <c r="X70" s="7" t="str">
        <f>IF(ISERROR(VLOOKUP(W70,'  '!$C$6:$E$371,3,FALSE)),IF(ISERROR(VLOOKUP(W70,' '!$A$1:$B$50,2,FALSE)),"",VLOOKUP(W70,' '!$A$1:$B$50,2,FALSE)),VLOOKUP(W70,'  '!$C$6:$E$371,3,FALSE))</f>
        <v/>
      </c>
      <c r="Y70" s="9" t="str">
        <f t="shared" si="59"/>
        <v/>
      </c>
    </row>
    <row r="71" spans="2:25" x14ac:dyDescent="0.25">
      <c r="B71" s="5">
        <f t="shared" si="42"/>
        <v>6</v>
      </c>
      <c r="C71" s="6">
        <f t="shared" si="48"/>
        <v>45863</v>
      </c>
      <c r="D71" s="7" t="str">
        <f>IF(ISERROR(VLOOKUP(C71,'  '!$C$6:$E$371,3,FALSE)),IF(ISERROR(VLOOKUP(C71,' '!$A$1:$B$50,2,FALSE)),"",VLOOKUP(C71,' '!$A$1:$B$50,2,FALSE)),VLOOKUP(C71,'  '!$C$6:$E$371,3,FALSE))</f>
        <v/>
      </c>
      <c r="E71" s="11" t="str">
        <f t="shared" si="54"/>
        <v/>
      </c>
      <c r="F71" s="5">
        <f t="shared" si="43"/>
        <v>2</v>
      </c>
      <c r="G71" s="6">
        <f t="shared" si="49"/>
        <v>45894</v>
      </c>
      <c r="H71" s="7" t="str">
        <f>IF(ISERROR(VLOOKUP(G71,'  '!$C$6:$E$371,3,FALSE)),IF(ISERROR(VLOOKUP(G71,' '!$A$1:$B$50,2,FALSE)),"",VLOOKUP(G71,' '!$A$1:$B$50,2,FALSE)),VLOOKUP(G71,'  '!$C$6:$E$371,3,FALSE))</f>
        <v/>
      </c>
      <c r="I71" s="9">
        <f t="shared" si="55"/>
        <v>35</v>
      </c>
      <c r="J71" s="10">
        <f t="shared" si="44"/>
        <v>5</v>
      </c>
      <c r="K71" s="6">
        <f t="shared" si="50"/>
        <v>45925</v>
      </c>
      <c r="L71" s="7" t="str">
        <f>IF(ISERROR(VLOOKUP(K71,'  '!$C$6:$E$371,3,FALSE)),IF(ISERROR(VLOOKUP(K71,' '!$A$1:$B$50,2,FALSE)),"",VLOOKUP(K71,' '!$A$1:$B$50,2,FALSE)),VLOOKUP(K71,'  '!$C$6:$E$371,3,FALSE))</f>
        <v/>
      </c>
      <c r="M71" s="9" t="str">
        <f t="shared" si="56"/>
        <v/>
      </c>
      <c r="N71" s="10">
        <f t="shared" si="45"/>
        <v>7</v>
      </c>
      <c r="O71" s="6">
        <f t="shared" si="51"/>
        <v>45955</v>
      </c>
      <c r="P71" s="7" t="str">
        <f>IF(ISERROR(VLOOKUP(O71,'  '!$C$6:$E$371,3,FALSE)),IF(ISERROR(VLOOKUP(O71,' '!$A$1:$B$50,2,FALSE)),"",VLOOKUP(O71,' '!$A$1:$B$50,2,FALSE)),VLOOKUP(O71,'  '!$C$6:$E$371,3,FALSE))</f>
        <v/>
      </c>
      <c r="Q71" s="9" t="str">
        <f t="shared" si="57"/>
        <v/>
      </c>
      <c r="R71" s="10">
        <f t="shared" si="46"/>
        <v>3</v>
      </c>
      <c r="S71" s="6">
        <f t="shared" si="52"/>
        <v>45986</v>
      </c>
      <c r="T71" s="7" t="str">
        <f>IF(ISERROR(VLOOKUP(S71,'  '!$C$6:$E$371,3,FALSE)),IF(ISERROR(VLOOKUP(S71,' '!$A$1:$B$50,2,FALSE)),"",VLOOKUP(S71,' '!$A$1:$B$50,2,FALSE)),VLOOKUP(S71,'  '!$C$6:$E$371,3,FALSE))</f>
        <v/>
      </c>
      <c r="U71" s="9" t="str">
        <f t="shared" si="58"/>
        <v/>
      </c>
      <c r="V71" s="10">
        <f t="shared" si="47"/>
        <v>5</v>
      </c>
      <c r="W71" s="6">
        <f t="shared" si="53"/>
        <v>46016</v>
      </c>
      <c r="X71" s="7" t="str">
        <f>IF(ISERROR(VLOOKUP(W71,'  '!$C$6:$E$371,3,FALSE)),IF(ISERROR(VLOOKUP(W71,' '!$A$1:$B$50,2,FALSE)),"",VLOOKUP(W71,' '!$A$1:$B$50,2,FALSE)),VLOOKUP(W71,'  '!$C$6:$E$371,3,FALSE))</f>
        <v>1. juledag</v>
      </c>
      <c r="Y71" s="9" t="str">
        <f t="shared" si="59"/>
        <v/>
      </c>
    </row>
    <row r="72" spans="2:25" x14ac:dyDescent="0.25">
      <c r="B72" s="5">
        <f t="shared" si="42"/>
        <v>7</v>
      </c>
      <c r="C72" s="6">
        <f t="shared" si="48"/>
        <v>45864</v>
      </c>
      <c r="D72" s="7" t="str">
        <f>IF(ISERROR(VLOOKUP(C72,'  '!$C$6:$E$371,3,FALSE)),IF(ISERROR(VLOOKUP(C72,' '!$A$1:$B$50,2,FALSE)),"",VLOOKUP(C72,' '!$A$1:$B$50,2,FALSE)),VLOOKUP(C72,'  '!$C$6:$E$371,3,FALSE))</f>
        <v/>
      </c>
      <c r="E72" s="11" t="str">
        <f t="shared" si="54"/>
        <v/>
      </c>
      <c r="F72" s="5">
        <f t="shared" si="43"/>
        <v>3</v>
      </c>
      <c r="G72" s="6">
        <f t="shared" si="49"/>
        <v>45895</v>
      </c>
      <c r="H72" s="7" t="str">
        <f>IF(ISERROR(VLOOKUP(G72,'  '!$C$6:$E$371,3,FALSE)),IF(ISERROR(VLOOKUP(G72,' '!$A$1:$B$50,2,FALSE)),"",VLOOKUP(G72,' '!$A$1:$B$50,2,FALSE)),VLOOKUP(G72,'  '!$C$6:$E$371,3,FALSE))</f>
        <v/>
      </c>
      <c r="I72" s="9" t="str">
        <f t="shared" si="55"/>
        <v/>
      </c>
      <c r="J72" s="28">
        <f t="shared" si="44"/>
        <v>6</v>
      </c>
      <c r="K72" s="29">
        <f t="shared" si="50"/>
        <v>45926</v>
      </c>
      <c r="L72" s="30" t="str">
        <f>IF(ISERROR(VLOOKUP(K72,'  '!$C$6:$E$371,3,FALSE)),IF(ISERROR(VLOOKUP(K72,' '!$A$1:$B$50,2,FALSE)),"",VLOOKUP(K72,' '!$A$1:$B$50,2,FALSE)),VLOOKUP(K72,'  '!$C$6:$E$371,3,FALSE))</f>
        <v/>
      </c>
      <c r="M72" s="31" t="str">
        <f t="shared" si="56"/>
        <v/>
      </c>
      <c r="N72" s="10">
        <f t="shared" si="45"/>
        <v>1</v>
      </c>
      <c r="O72" s="6">
        <f t="shared" si="51"/>
        <v>45956</v>
      </c>
      <c r="P72" s="7" t="str">
        <f>IF(ISERROR(VLOOKUP(O72,'  '!$C$6:$E$371,3,FALSE)),IF(ISERROR(VLOOKUP(O72,' '!$A$1:$B$50,2,FALSE)),"",VLOOKUP(O72,' '!$A$1:$B$50,2,FALSE)),VLOOKUP(O72,'  '!$C$6:$E$371,3,FALSE))</f>
        <v/>
      </c>
      <c r="Q72" s="9" t="str">
        <f t="shared" si="57"/>
        <v/>
      </c>
      <c r="R72" s="10">
        <f t="shared" si="46"/>
        <v>4</v>
      </c>
      <c r="S72" s="6">
        <f t="shared" si="52"/>
        <v>45987</v>
      </c>
      <c r="T72" s="7" t="str">
        <f>IF(ISERROR(VLOOKUP(S72,'  '!$C$6:$E$371,3,FALSE)),IF(ISERROR(VLOOKUP(S72,' '!$A$1:$B$50,2,FALSE)),"",VLOOKUP(S72,' '!$A$1:$B$50,2,FALSE)),VLOOKUP(S72,'  '!$C$6:$E$371,3,FALSE))</f>
        <v/>
      </c>
      <c r="U72" s="9" t="str">
        <f t="shared" si="58"/>
        <v/>
      </c>
      <c r="V72" s="10">
        <f t="shared" si="47"/>
        <v>6</v>
      </c>
      <c r="W72" s="6">
        <f t="shared" si="53"/>
        <v>46017</v>
      </c>
      <c r="X72" s="7" t="str">
        <f>IF(ISERROR(VLOOKUP(W72,'  '!$C$6:$E$371,3,FALSE)),IF(ISERROR(VLOOKUP(W72,' '!$A$1:$B$50,2,FALSE)),"",VLOOKUP(W72,' '!$A$1:$B$50,2,FALSE)),VLOOKUP(W72,'  '!$C$6:$E$371,3,FALSE))</f>
        <v>2. juledag</v>
      </c>
      <c r="Y72" s="9" t="str">
        <f t="shared" si="59"/>
        <v/>
      </c>
    </row>
    <row r="73" spans="2:25" x14ac:dyDescent="0.25">
      <c r="B73" s="5">
        <f t="shared" si="42"/>
        <v>1</v>
      </c>
      <c r="C73" s="6">
        <f t="shared" si="48"/>
        <v>45865</v>
      </c>
      <c r="D73" s="7" t="str">
        <f>IF(ISERROR(VLOOKUP(C73,'  '!$C$6:$E$371,3,FALSE)),IF(ISERROR(VLOOKUP(C73,' '!$A$1:$B$50,2,FALSE)),"",VLOOKUP(C73,' '!$A$1:$B$50,2,FALSE)),VLOOKUP(C73,'  '!$C$6:$E$371,3,FALSE))</f>
        <v/>
      </c>
      <c r="E73" s="11" t="str">
        <f t="shared" si="54"/>
        <v/>
      </c>
      <c r="F73" s="5">
        <f t="shared" si="43"/>
        <v>4</v>
      </c>
      <c r="G73" s="6">
        <f t="shared" si="49"/>
        <v>45896</v>
      </c>
      <c r="H73" s="7" t="str">
        <f>IF(ISERROR(VLOOKUP(G73,'  '!$C$6:$E$371,3,FALSE)),IF(ISERROR(VLOOKUP(G73,' '!$A$1:$B$50,2,FALSE)),"",VLOOKUP(G73,' '!$A$1:$B$50,2,FALSE)),VLOOKUP(G73,'  '!$C$6:$E$371,3,FALSE))</f>
        <v/>
      </c>
      <c r="I73" s="9" t="str">
        <f t="shared" si="55"/>
        <v/>
      </c>
      <c r="J73" s="10">
        <f t="shared" si="44"/>
        <v>7</v>
      </c>
      <c r="K73" s="6">
        <f t="shared" si="50"/>
        <v>45927</v>
      </c>
      <c r="L73" s="7" t="str">
        <f>IF(ISERROR(VLOOKUP(K73,'  '!$C$6:$E$371,3,FALSE)),IF(ISERROR(VLOOKUP(K73,' '!$A$1:$B$50,2,FALSE)),"",VLOOKUP(K73,' '!$A$1:$B$50,2,FALSE)),VLOOKUP(K73,'  '!$C$6:$E$371,3,FALSE))</f>
        <v/>
      </c>
      <c r="M73" s="9" t="str">
        <f t="shared" si="56"/>
        <v/>
      </c>
      <c r="N73" s="10">
        <f t="shared" si="45"/>
        <v>2</v>
      </c>
      <c r="O73" s="6">
        <f t="shared" si="51"/>
        <v>45957</v>
      </c>
      <c r="P73" s="7" t="str">
        <f>IF(ISERROR(VLOOKUP(O73,'  '!$C$6:$E$371,3,FALSE)),IF(ISERROR(VLOOKUP(O73,' '!$A$1:$B$50,2,FALSE)),"",VLOOKUP(O73,' '!$A$1:$B$50,2,FALSE)),VLOOKUP(O73,'  '!$C$6:$E$371,3,FALSE))</f>
        <v/>
      </c>
      <c r="Q73" s="9">
        <f t="shared" si="57"/>
        <v>44</v>
      </c>
      <c r="R73" s="10">
        <f t="shared" si="46"/>
        <v>5</v>
      </c>
      <c r="S73" s="6">
        <f t="shared" si="52"/>
        <v>45988</v>
      </c>
      <c r="T73" s="7" t="str">
        <f>IF(ISERROR(VLOOKUP(S73,'  '!$C$6:$E$371,3,FALSE)),IF(ISERROR(VLOOKUP(S73,' '!$A$1:$B$50,2,FALSE)),"",VLOOKUP(S73,' '!$A$1:$B$50,2,FALSE)),VLOOKUP(S73,'  '!$C$6:$E$371,3,FALSE))</f>
        <v/>
      </c>
      <c r="U73" s="9" t="str">
        <f t="shared" si="58"/>
        <v/>
      </c>
      <c r="V73" s="10">
        <f t="shared" si="47"/>
        <v>7</v>
      </c>
      <c r="W73" s="6">
        <f t="shared" si="53"/>
        <v>46018</v>
      </c>
      <c r="X73" s="7" t="str">
        <f>IF(ISERROR(VLOOKUP(W73,'  '!$C$6:$E$371,3,FALSE)),IF(ISERROR(VLOOKUP(W73,' '!$A$1:$B$50,2,FALSE)),"",VLOOKUP(W73,' '!$A$1:$B$50,2,FALSE)),VLOOKUP(W73,'  '!$C$6:$E$371,3,FALSE))</f>
        <v/>
      </c>
      <c r="Y73" s="9" t="str">
        <f t="shared" si="59"/>
        <v/>
      </c>
    </row>
    <row r="74" spans="2:25" x14ac:dyDescent="0.25">
      <c r="B74" s="5">
        <f t="shared" si="42"/>
        <v>2</v>
      </c>
      <c r="C74" s="6">
        <f t="shared" si="48"/>
        <v>45866</v>
      </c>
      <c r="D74" s="7" t="str">
        <f>IF(ISERROR(VLOOKUP(C74,'  '!$C$6:$E$371,3,FALSE)),IF(ISERROR(VLOOKUP(C74,' '!$A$1:$B$50,2,FALSE)),"",VLOOKUP(C74,' '!$A$1:$B$50,2,FALSE)),VLOOKUP(C74,'  '!$C$6:$E$371,3,FALSE))</f>
        <v/>
      </c>
      <c r="E74" s="11">
        <f t="shared" si="54"/>
        <v>31</v>
      </c>
      <c r="F74" s="5">
        <f t="shared" si="43"/>
        <v>5</v>
      </c>
      <c r="G74" s="6">
        <f t="shared" si="49"/>
        <v>45897</v>
      </c>
      <c r="H74" s="7" t="str">
        <f>IF(ISERROR(VLOOKUP(G74,'  '!$C$6:$E$371,3,FALSE)),IF(ISERROR(VLOOKUP(G74,' '!$A$1:$B$50,2,FALSE)),"",VLOOKUP(G74,' '!$A$1:$B$50,2,FALSE)),VLOOKUP(G74,'  '!$C$6:$E$371,3,FALSE))</f>
        <v/>
      </c>
      <c r="I74" s="9" t="str">
        <f t="shared" si="55"/>
        <v/>
      </c>
      <c r="J74" s="10">
        <f t="shared" si="44"/>
        <v>1</v>
      </c>
      <c r="K74" s="6">
        <f t="shared" si="50"/>
        <v>45928</v>
      </c>
      <c r="L74" s="7" t="str">
        <f>IF(ISERROR(VLOOKUP(K74,'  '!$C$6:$E$371,3,FALSE)),IF(ISERROR(VLOOKUP(K74,' '!$A$1:$B$50,2,FALSE)),"",VLOOKUP(K74,' '!$A$1:$B$50,2,FALSE)),VLOOKUP(K74,'  '!$C$6:$E$371,3,FALSE))</f>
        <v/>
      </c>
      <c r="M74" s="9" t="str">
        <f t="shared" si="56"/>
        <v/>
      </c>
      <c r="N74" s="10">
        <f t="shared" si="45"/>
        <v>3</v>
      </c>
      <c r="O74" s="6">
        <f t="shared" si="51"/>
        <v>45958</v>
      </c>
      <c r="P74" s="7" t="str">
        <f>IF(ISERROR(VLOOKUP(O74,'  '!$C$6:$E$371,3,FALSE)),IF(ISERROR(VLOOKUP(O74,' '!$A$1:$B$50,2,FALSE)),"",VLOOKUP(O74,' '!$A$1:$B$50,2,FALSE)),VLOOKUP(O74,'  '!$C$6:$E$371,3,FALSE))</f>
        <v/>
      </c>
      <c r="Q74" s="9" t="str">
        <f t="shared" si="57"/>
        <v/>
      </c>
      <c r="R74" s="10">
        <f t="shared" si="46"/>
        <v>6</v>
      </c>
      <c r="S74" s="6">
        <f t="shared" si="52"/>
        <v>45989</v>
      </c>
      <c r="T74" s="7" t="str">
        <f>IF(ISERROR(VLOOKUP(S74,'  '!$C$6:$E$371,3,FALSE)),IF(ISERROR(VLOOKUP(S74,' '!$A$1:$B$50,2,FALSE)),"",VLOOKUP(S74,' '!$A$1:$B$50,2,FALSE)),VLOOKUP(S74,'  '!$C$6:$E$371,3,FALSE))</f>
        <v/>
      </c>
      <c r="U74" s="9" t="str">
        <f t="shared" si="58"/>
        <v/>
      </c>
      <c r="V74" s="10">
        <f t="shared" si="47"/>
        <v>1</v>
      </c>
      <c r="W74" s="6">
        <f t="shared" si="53"/>
        <v>46019</v>
      </c>
      <c r="X74" s="7" t="str">
        <f>IF(ISERROR(VLOOKUP(W74,'  '!$C$6:$E$371,3,FALSE)),IF(ISERROR(VLOOKUP(W74,' '!$A$1:$B$50,2,FALSE)),"",VLOOKUP(W74,' '!$A$1:$B$50,2,FALSE)),VLOOKUP(W74,'  '!$C$6:$E$371,3,FALSE))</f>
        <v/>
      </c>
      <c r="Y74" s="9" t="str">
        <f t="shared" si="59"/>
        <v/>
      </c>
    </row>
    <row r="75" spans="2:25" x14ac:dyDescent="0.25">
      <c r="B75" s="5">
        <f t="shared" ref="B75:B77" si="60">IF(C75="","",IF(WEEKDAY(44562,1)=7,WEEKDAY(C75,1),WEEKDAY(C75-1462,1)))</f>
        <v>3</v>
      </c>
      <c r="C75" s="6">
        <f>IF(C74="","",IF(DAY(C74)&gt;DAY(C74+1),"",C74+1))</f>
        <v>45867</v>
      </c>
      <c r="D75" s="7" t="str">
        <f>IF(ISERROR(VLOOKUP(C75,'  '!$C$6:$E$371,3,FALSE)),IF(ISERROR(VLOOKUP(C75,' '!$A$1:$B$50,2,FALSE)),"",VLOOKUP(C75,' '!$A$1:$B$50,2,FALSE)),VLOOKUP(C75,'  '!$C$6:$E$371,3,FALSE))</f>
        <v/>
      </c>
      <c r="E75" s="11" t="str">
        <f t="shared" si="54"/>
        <v/>
      </c>
      <c r="F75" s="5">
        <f t="shared" ref="F75:F77" si="61">IF(G75="","",IF(WEEKDAY(44562,1)=7,WEEKDAY(G75,1),WEEKDAY(G75-1462,1)))</f>
        <v>6</v>
      </c>
      <c r="G75" s="6">
        <f>IF(G74="","",IF(DAY(G74)&gt;DAY(G74+1),"",G74+1))</f>
        <v>45898</v>
      </c>
      <c r="H75" s="7" t="str">
        <f>IF(ISERROR(VLOOKUP(G75,'  '!$C$6:$E$371,3,FALSE)),IF(ISERROR(VLOOKUP(G75,' '!$A$1:$B$50,2,FALSE)),"",VLOOKUP(G75,' '!$A$1:$B$50,2,FALSE)),VLOOKUP(G75,'  '!$C$6:$E$371,3,FALSE))</f>
        <v/>
      </c>
      <c r="I75" s="9" t="str">
        <f t="shared" si="55"/>
        <v/>
      </c>
      <c r="J75" s="10">
        <f t="shared" ref="J75:J77" si="62">IF(K75="","",IF(WEEKDAY(44562,1)=7,WEEKDAY(K75,1),WEEKDAY(K75-1462,1)))</f>
        <v>2</v>
      </c>
      <c r="K75" s="6">
        <f>IF(K74="","",IF(DAY(K74)&gt;DAY(K74+1),"",K74+1))</f>
        <v>45929</v>
      </c>
      <c r="L75" s="7" t="str">
        <f>IF(ISERROR(VLOOKUP(K75,'  '!$C$6:$E$371,3,FALSE)),IF(ISERROR(VLOOKUP(K75,' '!$A$1:$B$50,2,FALSE)),"",VLOOKUP(K75,' '!$A$1:$B$50,2,FALSE)),VLOOKUP(K75,'  '!$C$6:$E$371,3,FALSE))</f>
        <v/>
      </c>
      <c r="M75" s="9">
        <f t="shared" si="56"/>
        <v>40</v>
      </c>
      <c r="N75" s="10">
        <f t="shared" ref="N75:N77" si="63">IF(O75="","",IF(WEEKDAY(44562,1)=7,WEEKDAY(O75,1),WEEKDAY(O75-1462,1)))</f>
        <v>4</v>
      </c>
      <c r="O75" s="6">
        <f>IF(O74="","",IF(DAY(O74)&gt;DAY(O74+1),"",O74+1))</f>
        <v>45959</v>
      </c>
      <c r="P75" s="7" t="str">
        <f>IF(ISERROR(VLOOKUP(O75,'  '!$C$6:$E$371,3,FALSE)),IF(ISERROR(VLOOKUP(O75,' '!$A$1:$B$50,2,FALSE)),"",VLOOKUP(O75,' '!$A$1:$B$50,2,FALSE)),VLOOKUP(O75,'  '!$C$6:$E$371,3,FALSE))</f>
        <v/>
      </c>
      <c r="Q75" s="9" t="str">
        <f t="shared" si="57"/>
        <v/>
      </c>
      <c r="R75" s="10">
        <f t="shared" ref="R75:R77" si="64">IF(S75="","",IF(WEEKDAY(44562,1)=7,WEEKDAY(S75,1),WEEKDAY(S75-1462,1)))</f>
        <v>7</v>
      </c>
      <c r="S75" s="6">
        <f>IF(S74="","",IF(DAY(S74)&gt;DAY(S74+1),"",S74+1))</f>
        <v>45990</v>
      </c>
      <c r="T75" s="7" t="str">
        <f>IF(ISERROR(VLOOKUP(S75,'  '!$C$6:$E$371,3,FALSE)),IF(ISERROR(VLOOKUP(S75,' '!$A$1:$B$50,2,FALSE)),"",VLOOKUP(S75,' '!$A$1:$B$50,2,FALSE)),VLOOKUP(S75,'  '!$C$6:$E$371,3,FALSE))</f>
        <v/>
      </c>
      <c r="U75" s="9" t="str">
        <f t="shared" si="58"/>
        <v/>
      </c>
      <c r="V75" s="10">
        <f t="shared" ref="V75:V77" si="65">IF(W75="","",IF(WEEKDAY(44562,1)=7,WEEKDAY(W75,1),WEEKDAY(W75-1462,1)))</f>
        <v>2</v>
      </c>
      <c r="W75" s="6">
        <f>IF(W74="","",IF(DAY(W74)&gt;DAY(W74+1),"",W74+1))</f>
        <v>46020</v>
      </c>
      <c r="X75" s="7" t="str">
        <f>IF(ISERROR(VLOOKUP(W75,'  '!$C$6:$E$371,3,FALSE)),IF(ISERROR(VLOOKUP(W75,' '!$A$1:$B$50,2,FALSE)),"",VLOOKUP(W75,' '!$A$1:$B$50,2,FALSE)),VLOOKUP(W75,'  '!$C$6:$E$371,3,FALSE))</f>
        <v/>
      </c>
      <c r="Y75" s="9">
        <f t="shared" si="59"/>
        <v>1</v>
      </c>
    </row>
    <row r="76" spans="2:25" x14ac:dyDescent="0.25">
      <c r="B76" s="5">
        <f t="shared" si="60"/>
        <v>4</v>
      </c>
      <c r="C76" s="6">
        <f t="shared" ref="C76:C77" si="66">IF(C75="","",IF(DAY(C75)&gt;DAY(C75+1),"",C75+1))</f>
        <v>45868</v>
      </c>
      <c r="D76" s="7" t="str">
        <f>IF(ISERROR(VLOOKUP(C76,'  '!$C$6:$E$371,3,FALSE)),IF(ISERROR(VLOOKUP(C76,' '!$A$1:$B$50,2,FALSE)),"",VLOOKUP(C76,' '!$A$1:$B$50,2,FALSE)),VLOOKUP(C76,'  '!$C$6:$E$371,3,FALSE))</f>
        <v/>
      </c>
      <c r="E76" s="11" t="str">
        <f t="shared" si="54"/>
        <v/>
      </c>
      <c r="F76" s="5">
        <f t="shared" si="61"/>
        <v>7</v>
      </c>
      <c r="G76" s="6">
        <f t="shared" ref="G76:G77" si="67">IF(G75="","",IF(DAY(G75)&gt;DAY(G75+1),"",G75+1))</f>
        <v>45899</v>
      </c>
      <c r="H76" s="7" t="str">
        <f>IF(ISERROR(VLOOKUP(G76,'  '!$C$6:$E$371,3,FALSE)),IF(ISERROR(VLOOKUP(G76,' '!$A$1:$B$50,2,FALSE)),"",VLOOKUP(G76,' '!$A$1:$B$50,2,FALSE)),VLOOKUP(G76,'  '!$C$6:$E$371,3,FALSE))</f>
        <v/>
      </c>
      <c r="I76" s="9" t="str">
        <f t="shared" si="55"/>
        <v/>
      </c>
      <c r="J76" s="10">
        <f t="shared" si="62"/>
        <v>3</v>
      </c>
      <c r="K76" s="6">
        <f t="shared" ref="K76:K77" si="68">IF(K75="","",IF(DAY(K75)&gt;DAY(K75+1),"",K75+1))</f>
        <v>45930</v>
      </c>
      <c r="L76" s="7" t="str">
        <f>IF(ISERROR(VLOOKUP(K76,'  '!$C$6:$E$371,3,FALSE)),IF(ISERROR(VLOOKUP(K76,' '!$A$1:$B$50,2,FALSE)),"",VLOOKUP(K76,' '!$A$1:$B$50,2,FALSE)),VLOOKUP(K76,'  '!$C$6:$E$371,3,FALSE))</f>
        <v/>
      </c>
      <c r="M76" s="9" t="str">
        <f t="shared" si="56"/>
        <v/>
      </c>
      <c r="N76" s="10">
        <f t="shared" si="63"/>
        <v>5</v>
      </c>
      <c r="O76" s="6">
        <f t="shared" ref="O76:O77" si="69">IF(O75="","",IF(DAY(O75)&gt;DAY(O75+1),"",O75+1))</f>
        <v>45960</v>
      </c>
      <c r="P76" s="7" t="str">
        <f>IF(ISERROR(VLOOKUP(O76,'  '!$C$6:$E$371,3,FALSE)),IF(ISERROR(VLOOKUP(O76,' '!$A$1:$B$50,2,FALSE)),"",VLOOKUP(O76,' '!$A$1:$B$50,2,FALSE)),VLOOKUP(O76,'  '!$C$6:$E$371,3,FALSE))</f>
        <v/>
      </c>
      <c r="Q76" s="9" t="str">
        <f t="shared" si="57"/>
        <v/>
      </c>
      <c r="R76" s="10">
        <f t="shared" si="64"/>
        <v>1</v>
      </c>
      <c r="S76" s="6">
        <f t="shared" ref="S76:S77" si="70">IF(S75="","",IF(DAY(S75)&gt;DAY(S75+1),"",S75+1))</f>
        <v>45991</v>
      </c>
      <c r="T76" s="7" t="str">
        <f>IF(ISERROR(VLOOKUP(S76,'  '!$C$6:$E$371,3,FALSE)),IF(ISERROR(VLOOKUP(S76,' '!$A$1:$B$50,2,FALSE)),"",VLOOKUP(S76,' '!$A$1:$B$50,2,FALSE)),VLOOKUP(S76,'  '!$C$6:$E$371,3,FALSE))</f>
        <v/>
      </c>
      <c r="U76" s="9" t="str">
        <f t="shared" si="58"/>
        <v/>
      </c>
      <c r="V76" s="10">
        <f t="shared" si="65"/>
        <v>3</v>
      </c>
      <c r="W76" s="6">
        <f t="shared" ref="W76:W77" si="71">IF(W75="","",IF(DAY(W75)&gt;DAY(W75+1),"",W75+1))</f>
        <v>46021</v>
      </c>
      <c r="X76" s="7" t="str">
        <f>IF(ISERROR(VLOOKUP(W76,'  '!$C$6:$E$371,3,FALSE)),IF(ISERROR(VLOOKUP(W76,' '!$A$1:$B$50,2,FALSE)),"",VLOOKUP(W76,' '!$A$1:$B$50,2,FALSE)),VLOOKUP(W76,'  '!$C$6:$E$371,3,FALSE))</f>
        <v/>
      </c>
      <c r="Y76" s="9" t="str">
        <f t="shared" si="59"/>
        <v/>
      </c>
    </row>
    <row r="77" spans="2:25" x14ac:dyDescent="0.25">
      <c r="B77" s="5">
        <f t="shared" si="60"/>
        <v>5</v>
      </c>
      <c r="C77" s="6">
        <f t="shared" si="66"/>
        <v>45869</v>
      </c>
      <c r="D77" s="7" t="str">
        <f>IF(ISERROR(VLOOKUP(C77,'  '!$C$6:$E$371,3,FALSE)),IF(ISERROR(VLOOKUP(C77,' '!$A$1:$B$50,2,FALSE)),"",VLOOKUP(C77,' '!$A$1:$B$50,2,FALSE)),VLOOKUP(C77,'  '!$C$6:$E$371,3,FALSE))</f>
        <v/>
      </c>
      <c r="E77" s="11" t="str">
        <f t="shared" si="54"/>
        <v/>
      </c>
      <c r="F77" s="5">
        <f t="shared" si="61"/>
        <v>1</v>
      </c>
      <c r="G77" s="6">
        <f t="shared" si="67"/>
        <v>45900</v>
      </c>
      <c r="H77" s="7" t="str">
        <f>IF(ISERROR(VLOOKUP(G77,'  '!$C$6:$E$371,3,FALSE)),IF(ISERROR(VLOOKUP(G77,' '!$A$1:$B$50,2,FALSE)),"",VLOOKUP(G77,' '!$A$1:$B$50,2,FALSE)),VLOOKUP(G77,'  '!$C$6:$E$371,3,FALSE))</f>
        <v/>
      </c>
      <c r="I77" s="9" t="str">
        <f t="shared" si="55"/>
        <v/>
      </c>
      <c r="J77" s="10" t="str">
        <f t="shared" si="62"/>
        <v/>
      </c>
      <c r="K77" s="6" t="str">
        <f t="shared" si="68"/>
        <v/>
      </c>
      <c r="L77" s="7" t="str">
        <f>IF(ISERROR(VLOOKUP(K77,'  '!$C$6:$E$371,3,FALSE)),IF(ISERROR(VLOOKUP(K77,' '!$A$1:$B$50,2,FALSE)),"",VLOOKUP(K77,' '!$A$1:$B$50,2,FALSE)),VLOOKUP(K77,'  '!$C$6:$E$371,3,FALSE))</f>
        <v/>
      </c>
      <c r="M77" s="9" t="str">
        <f t="shared" si="56"/>
        <v/>
      </c>
      <c r="N77" s="10">
        <f t="shared" si="63"/>
        <v>6</v>
      </c>
      <c r="O77" s="6">
        <f t="shared" si="69"/>
        <v>45961</v>
      </c>
      <c r="P77" s="7" t="str">
        <f>IF(ISERROR(VLOOKUP(O77,'  '!$C$6:$E$371,3,FALSE)),IF(ISERROR(VLOOKUP(O77,' '!$A$1:$B$50,2,FALSE)),"",VLOOKUP(O77,' '!$A$1:$B$50,2,FALSE)),VLOOKUP(O77,'  '!$C$6:$E$371,3,FALSE))</f>
        <v/>
      </c>
      <c r="Q77" s="9" t="str">
        <f t="shared" si="57"/>
        <v/>
      </c>
      <c r="R77" s="10" t="str">
        <f t="shared" si="64"/>
        <v/>
      </c>
      <c r="S77" s="6" t="str">
        <f t="shared" si="70"/>
        <v/>
      </c>
      <c r="T77" s="7" t="str">
        <f>IF(ISERROR(VLOOKUP(S77,'  '!$C$6:$E$371,3,FALSE)),IF(ISERROR(VLOOKUP(S77,' '!$A$1:$B$50,2,FALSE)),"",VLOOKUP(S77,' '!$A$1:$B$50,2,FALSE)),VLOOKUP(S77,'  '!$C$6:$E$371,3,FALSE))</f>
        <v/>
      </c>
      <c r="U77" s="9" t="str">
        <f t="shared" si="58"/>
        <v/>
      </c>
      <c r="V77" s="10">
        <f t="shared" si="65"/>
        <v>4</v>
      </c>
      <c r="W77" s="6">
        <f t="shared" si="71"/>
        <v>46022</v>
      </c>
      <c r="X77" s="7" t="str">
        <f>IF(ISERROR(VLOOKUP(W77,'  '!$C$6:$E$371,3,FALSE)),IF(ISERROR(VLOOKUP(W77,' '!$A$1:$B$50,2,FALSE)),"",VLOOKUP(W77,' '!$A$1:$B$50,2,FALSE)),VLOOKUP(W77,'  '!$C$6:$E$371,3,FALSE))</f>
        <v/>
      </c>
      <c r="Y77" s="9" t="str">
        <f t="shared" si="59"/>
        <v/>
      </c>
    </row>
    <row r="78" spans="2:25" x14ac:dyDescent="0.25">
      <c r="B78" s="13"/>
      <c r="C78" s="14"/>
      <c r="D78" s="14"/>
      <c r="E78" s="15" t="str">
        <f>NETWORKDAYS(MIN(C47:C77),MAX(C47:C77),IF(VisHelligdage="Ja",' '!$A$2:$A$50,0))&amp; " arbejdsdage ekskl. "&amp;COUNTIF(B47:B77,IF(WEEKDAY(44562,1)=7,7,1))&amp; " lørdage"</f>
        <v>23 arbejdsdage ekskl. 4 lørdage</v>
      </c>
      <c r="F78" s="13"/>
      <c r="G78" s="14"/>
      <c r="H78" s="14"/>
      <c r="I78" s="15" t="str">
        <f>NETWORKDAYS(MIN(G47:G77),MAX(G47:G77),IF(VisHelligdage="Ja",' '!$A$2:$A$50,0))&amp; " arbejdsdage ekskl. "&amp;COUNTIF(F47:F77,IF(WEEKDAY(44562,1)=7,7,1))&amp; " lørdage"</f>
        <v>21 arbejdsdage ekskl. 5 lørdage</v>
      </c>
      <c r="J78" s="13"/>
      <c r="K78" s="14"/>
      <c r="L78" s="14"/>
      <c r="M78" s="15" t="str">
        <f>NETWORKDAYS(MIN(K47:K77),MAX(K47:K77),IF(VisHelligdage="Ja",' '!$A$2:$A$50,0))&amp; " arbejdsdage ekskl. "&amp;COUNTIF(J47:J77,IF(WEEKDAY(44562,1)=7,7,1))&amp; " lørdage"</f>
        <v>22 arbejdsdage ekskl. 4 lørdage</v>
      </c>
      <c r="N78" s="13"/>
      <c r="O78" s="14"/>
      <c r="P78" s="14"/>
      <c r="Q78" s="15" t="str">
        <f>NETWORKDAYS(MIN(O47:O77),MAX(O47:O77),IF(VisHelligdage="Ja",' '!$A$2:$A$50,0))&amp; " arbejdsdage ekskl. "&amp;COUNTIF(N47:N77,IF(WEEKDAY(44562,1)=7,7,1))&amp; " lørdage"</f>
        <v>23 arbejdsdage ekskl. 4 lørdage</v>
      </c>
      <c r="R78" s="13"/>
      <c r="S78" s="14"/>
      <c r="T78" s="14"/>
      <c r="U78" s="15" t="str">
        <f>NETWORKDAYS(MIN(S47:S77),MAX(S47:S77),IF(VisHelligdage="Ja",' '!$A$2:$A$50,0))&amp; " arbejdsdage ekskl. "&amp;COUNTIF(R47:R77,IF(WEEKDAY(44562,1)=7,7,1))&amp; " lørdage"</f>
        <v>20 arbejdsdage ekskl. 5 lørdage</v>
      </c>
      <c r="V78" s="13"/>
      <c r="W78" s="14"/>
      <c r="X78" s="14"/>
      <c r="Y78" s="15" t="str">
        <f>NETWORKDAYS(MIN(W47:W77),MAX(W47:W77),IF(VisHelligdage="Ja",' '!$A$2:$A$50,0))&amp; " arbejdsdage ekskl. "&amp;COUNTIF(V47:V77,IF(WEEKDAY(44562,1)=7,7,1))&amp; " lørdage"</f>
        <v>23 arbejdsdage ekskl. 4 lørdage</v>
      </c>
    </row>
    <row r="79" spans="2:25" ht="16.2" x14ac:dyDescent="0.3">
      <c r="B79" s="16"/>
    </row>
  </sheetData>
  <sheetProtection sheet="1" formatCells="0"/>
  <mergeCells count="15">
    <mergeCell ref="U2:Y2"/>
    <mergeCell ref="R43:Y44"/>
    <mergeCell ref="R5:Y6"/>
    <mergeCell ref="V46:Y46"/>
    <mergeCell ref="B46:E46"/>
    <mergeCell ref="F46:I46"/>
    <mergeCell ref="J46:M46"/>
    <mergeCell ref="N46:Q46"/>
    <mergeCell ref="R46:U46"/>
    <mergeCell ref="B8:E8"/>
    <mergeCell ref="F8:I8"/>
    <mergeCell ref="J8:M8"/>
    <mergeCell ref="N8:Q8"/>
    <mergeCell ref="R8:U8"/>
    <mergeCell ref="V8:Y8"/>
  </mergeCells>
  <conditionalFormatting sqref="B9:B39 B47:B77">
    <cfRule type="expression" dxfId="19" priority="5">
      <formula>IF(WEEKDAY(44562,1)=7,$B9=7,$B9=1)</formula>
    </cfRule>
  </conditionalFormatting>
  <conditionalFormatting sqref="B9:B39 F9:F39 J9:J39 N9:N39 R9:R39 V9:V39 B47:B77 F47:F77 J47:J77 N47:N77 R47:R77 V47:V77">
    <cfRule type="expression" dxfId="18" priority="1">
      <formula>OR(IF(WEEKDAY(44562,1)=7,B9=1,B9=2),D9&lt;&gt;"")</formula>
    </cfRule>
  </conditionalFormatting>
  <conditionalFormatting sqref="B9:C39 B47:C77">
    <cfRule type="expression" dxfId="17" priority="9">
      <formula>IF(WEEKDAY(44562,1)=7,$B9=1,$B9=2)</formula>
    </cfRule>
  </conditionalFormatting>
  <conditionalFormatting sqref="C9:D39 G9:H39 K9:L39 O9:P39 S9:T39 W9:X39 C47:D77 G47:H77 K47:L77 O47:P77 S47:T77 W47:X77">
    <cfRule type="expression" dxfId="15" priority="2">
      <formula>AND(FremhævIdag="Ja",C9=TODAY())</formula>
    </cfRule>
  </conditionalFormatting>
  <conditionalFormatting sqref="F9:F39 F47:F77">
    <cfRule type="expression" dxfId="14" priority="10">
      <formula>IF(WEEKDAY(44562,1)=7,$F9=7,$F9=1)</formula>
    </cfRule>
  </conditionalFormatting>
  <conditionalFormatting sqref="F9:G39 F47:G77">
    <cfRule type="expression" dxfId="13" priority="13">
      <formula>IF(WEEKDAY(44562,1)=7,$F9=1,$F9=2)</formula>
    </cfRule>
  </conditionalFormatting>
  <conditionalFormatting sqref="J9:J39 J47:J77">
    <cfRule type="expression" dxfId="11" priority="14">
      <formula>IF(WEEKDAY(44562,1)=7,$J9=7,$J9=1)</formula>
    </cfRule>
  </conditionalFormatting>
  <conditionalFormatting sqref="J9:K39 J47:K77">
    <cfRule type="expression" dxfId="10" priority="17">
      <formula>IF(WEEKDAY(44562,1)=7,$J9=1,$J9=2)</formula>
    </cfRule>
  </conditionalFormatting>
  <conditionalFormatting sqref="N9:N39 N47:N77">
    <cfRule type="expression" dxfId="8" priority="18">
      <formula>IF(WEEKDAY(44562,1)=7,$N9=7,$N9=1)</formula>
    </cfRule>
  </conditionalFormatting>
  <conditionalFormatting sqref="N9:O39 N47:O77">
    <cfRule type="expression" dxfId="7" priority="21">
      <formula>IF(WEEKDAY(44562,1)=7,$N9=1,$N9=2)</formula>
    </cfRule>
  </conditionalFormatting>
  <conditionalFormatting sqref="R9:R39 R47:R77">
    <cfRule type="expression" dxfId="5" priority="22">
      <formula>IF(WEEKDAY(44562,1)=7,$R9=7,$R9=1)</formula>
    </cfRule>
  </conditionalFormatting>
  <conditionalFormatting sqref="R9:S39 R47:S77">
    <cfRule type="expression" dxfId="4" priority="24">
      <formula>IF(WEEKDAY(44562,1)=7,$R9=1,$R9=2)</formula>
    </cfRule>
  </conditionalFormatting>
  <conditionalFormatting sqref="V9:V39 V47:V77">
    <cfRule type="expression" dxfId="2" priority="25">
      <formula>IF(WEEKDAY(44562,1)=7,$V9=7,$V9=1)</formula>
    </cfRule>
  </conditionalFormatting>
  <conditionalFormatting sqref="V9:W39 V47:W77">
    <cfRule type="expression" dxfId="1" priority="33">
      <formula>IF(WEEKDAY(44562,1)=7,$V9=1,$V9=2)</formula>
    </cfRule>
  </conditionalFormatting>
  <dataValidations count="3">
    <dataValidation type="list" allowBlank="1" showInputMessage="1" showErrorMessage="1" sqref="D3" xr:uid="{00000000-0002-0000-0000-000000000000}">
      <formula1>Måneder</formula1>
    </dataValidation>
    <dataValidation type="list" allowBlank="1" showInputMessage="1" showErrorMessage="1" sqref="H3" xr:uid="{80297419-DB03-414A-953A-4108D42CCDB2}">
      <formula1>"Ja,Nej"</formula1>
    </dataValidation>
    <dataValidation type="list" allowBlank="1" showInputMessage="1" showErrorMessage="1" sqref="L3" xr:uid="{79113AC5-C937-47DA-AF9F-4CF21F8C48BE}">
      <formula1>"Skjul,Dansk,Norsk,Svenska"</formula1>
    </dataValidation>
  </dataValidations>
  <hyperlinks>
    <hyperlink ref="U2" location="Mærkedage!A1" display="Brugerdefinerede mærkedage" xr:uid="{00000000-0004-0000-0000-000000000000}"/>
    <hyperlink ref="U2:Y2" location="'  '!D6" display="Mine begivenheder &gt;&gt;&gt;" xr:uid="{2E1AE310-936F-498A-8173-9D94B9B26741}"/>
  </hyperlinks>
  <printOptions horizontalCentered="1" verticalCentered="1"/>
  <pageMargins left="0.39370078740157483" right="0.39370078740157483" top="0.39370078740157483" bottom="0.39370078740157483" header="0" footer="0"/>
  <pageSetup paperSize="9" scale="84" fitToHeight="2" orientation="landscape" r:id="rId1"/>
  <rowBreaks count="1" manualBreakCount="1">
    <brk id="42" min="1" max="2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" id="{2B60ED35-3147-45DC-828B-BC6EFB0EDDC3}">
            <xm:f>IF(ISERROR(VLOOKUP($D9,' '!$B$2:$B$50,1,FALSE)),FALSE,TRUE)</xm:f>
            <x14:dxf>
              <fill>
                <patternFill>
                  <bgColor theme="0" tint="-0.24994659260841701"/>
                </patternFill>
              </fill>
            </x14:dxf>
          </x14:cfRule>
          <xm:sqref>B9:C39 B47:C77</xm:sqref>
        </x14:conditionalFormatting>
        <x14:conditionalFormatting xmlns:xm="http://schemas.microsoft.com/office/excel/2006/main">
          <x14:cfRule type="expression" priority="61" id="{7F567151-F1E9-4E21-955D-FF59F2E3DE29}">
            <xm:f>IF(ISERROR(VLOOKUP($H9,' '!$B$2:$B$50,1,FALSE)),FALSE,TRUE)</xm:f>
            <x14:dxf>
              <fill>
                <patternFill>
                  <bgColor theme="0" tint="-0.24994659260841701"/>
                </patternFill>
              </fill>
            </x14:dxf>
          </x14:cfRule>
          <xm:sqref>F9:G39 F47:G77</xm:sqref>
        </x14:conditionalFormatting>
        <x14:conditionalFormatting xmlns:xm="http://schemas.microsoft.com/office/excel/2006/main">
          <x14:cfRule type="expression" priority="62" id="{61DFA240-3736-4924-8DAB-CC1CABD86835}">
            <xm:f>IF(ISERROR(VLOOKUP($L9,' '!$B$2:$B$50,1,FALSE)),FALSE,TRUE)</xm:f>
            <x14:dxf>
              <fill>
                <patternFill>
                  <bgColor theme="0" tint="-0.24994659260841701"/>
                </patternFill>
              </fill>
            </x14:dxf>
          </x14:cfRule>
          <xm:sqref>J9:K39 J47:K77</xm:sqref>
        </x14:conditionalFormatting>
        <x14:conditionalFormatting xmlns:xm="http://schemas.microsoft.com/office/excel/2006/main">
          <x14:cfRule type="expression" priority="63" id="{ADDBF0E6-A0E9-42E1-9507-BD057B5C5D9D}">
            <xm:f>IF(ISERROR(VLOOKUP($P9,' '!$B$2:$B$50,1,FALSE)),FALSE,TRUE)</xm:f>
            <x14:dxf>
              <fill>
                <patternFill>
                  <bgColor theme="0" tint="-0.24994659260841701"/>
                </patternFill>
              </fill>
            </x14:dxf>
          </x14:cfRule>
          <xm:sqref>N9:O39 N47:O77</xm:sqref>
        </x14:conditionalFormatting>
        <x14:conditionalFormatting xmlns:xm="http://schemas.microsoft.com/office/excel/2006/main">
          <x14:cfRule type="expression" priority="64" id="{EED97FC4-62FB-4E8F-82E7-135FEC3C8F46}">
            <xm:f>IF(ISERROR(VLOOKUP($T9,' '!$B$2:$B$50,1,FALSE)),FALSE,TRUE)</xm:f>
            <x14:dxf>
              <fill>
                <patternFill>
                  <bgColor theme="0" tint="-0.24994659260841701"/>
                </patternFill>
              </fill>
            </x14:dxf>
          </x14:cfRule>
          <xm:sqref>R9:S39 R47:S77</xm:sqref>
        </x14:conditionalFormatting>
        <x14:conditionalFormatting xmlns:xm="http://schemas.microsoft.com/office/excel/2006/main">
          <x14:cfRule type="expression" priority="65" id="{71D38FC8-E5DB-4D88-AB74-3EF59014340E}">
            <xm:f>IF(ISERROR(VLOOKUP($X9,' '!$B$2:$B$50,1,FALSE)),FALSE,TRUE)</xm:f>
            <x14:dxf>
              <fill>
                <patternFill>
                  <bgColor theme="0" tint="-0.24994659260841701"/>
                </patternFill>
              </fill>
            </x14:dxf>
          </x14:cfRule>
          <xm:sqref>V9:W39 V47:W77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I371"/>
  <sheetViews>
    <sheetView showGridLines="0" showRowColHeaders="0" zoomScaleNormal="100" workbookViewId="0">
      <pane ySplit="5" topLeftCell="A27" activePane="bottomLeft" state="frozen"/>
      <selection pane="bottomLeft" sqref="A1:B1"/>
    </sheetView>
  </sheetViews>
  <sheetFormatPr defaultColWidth="0" defaultRowHeight="14.4" x14ac:dyDescent="0.3"/>
  <cols>
    <col min="1" max="2" width="11.33203125" customWidth="1"/>
    <col min="3" max="3" width="12.33203125" style="20" hidden="1" customWidth="1"/>
    <col min="4" max="4" width="25.33203125" customWidth="1"/>
    <col min="5" max="5" width="25.44140625" customWidth="1"/>
    <col min="6" max="6" width="13.33203125" bestFit="1" customWidth="1"/>
    <col min="7" max="7" width="2" customWidth="1"/>
    <col min="8" max="8" width="9.109375" hidden="1" customWidth="1"/>
    <col min="9" max="9" width="0" hidden="1" customWidth="1"/>
    <col min="10" max="16384" width="9.109375" hidden="1"/>
  </cols>
  <sheetData>
    <row r="1" spans="1:6" x14ac:dyDescent="0.3">
      <c r="A1" s="47" t="s">
        <v>27</v>
      </c>
      <c r="B1" s="47"/>
      <c r="F1" s="27" t="s">
        <v>64</v>
      </c>
    </row>
    <row r="3" spans="1:6" x14ac:dyDescent="0.3">
      <c r="C3" s="21"/>
      <c r="D3" s="48" t="s">
        <v>30</v>
      </c>
      <c r="E3" s="48"/>
      <c r="F3" s="48"/>
    </row>
    <row r="4" spans="1:6" x14ac:dyDescent="0.3">
      <c r="C4" s="22" t="s">
        <v>29</v>
      </c>
      <c r="D4" s="49" t="str">
        <f ca="1">"Dato fx " &amp; TEXT(TODAY(),"dd-mm-åååå") &amp; "↓"</f>
        <v>Dato fx 23-12-2024↓</v>
      </c>
      <c r="E4" s="49" t="s">
        <v>26</v>
      </c>
      <c r="F4" s="51" t="s">
        <v>34</v>
      </c>
    </row>
    <row r="5" spans="1:6" x14ac:dyDescent="0.3">
      <c r="C5" s="23"/>
      <c r="D5" s="50"/>
      <c r="E5" s="50"/>
      <c r="F5" s="52"/>
    </row>
    <row r="6" spans="1:6" x14ac:dyDescent="0.3">
      <c r="C6" s="24">
        <f t="shared" ref="C6:C69" si="0">IF(D6&gt;0,IF(F6="Nej",D6,IF(AND(F6="Fremover",StartmånedINT&lt;=MONTH(D6),Startår&gt;=YEAR(D6)),DATE(Startår,MONTH(D6),DAY(D6)),IF(AND(F6="Fremover",StartmånedINT&gt;MONTH(D6),Startår&gt;=YEAR(D6)),DATE(Startår+1,MONTH(D6),DAY(D6)),IF(AND(F6="Bagud",StartmånedINT&lt;=MONTH(D6),Startår&lt;=YEAR(D6)),DATE(Startår,MONTH(D6),DAY(D6)),IF(AND(F6="Bagud",StartmånedINT&gt;MONTH(D6),Startår&lt;=YEAR(D6)),DATE(Startår+1,MONTH(D6),DAY(D6)),IF(AND(F6="Altid",StartmånedINT&lt;=MONTH(D6)),DATE(Startår,MONTH(D6),DAY(D6)),IF(AND(F6="Altid",StartmånedINT&gt;MONTH(D6)),DATE(Startår+1,MONTH(D6),DAY(D6)),D6))))))),0)</f>
        <v>45672</v>
      </c>
      <c r="D6" s="17">
        <v>45672</v>
      </c>
      <c r="E6" s="18" t="s">
        <v>69</v>
      </c>
      <c r="F6" s="19" t="s">
        <v>31</v>
      </c>
    </row>
    <row r="7" spans="1:6" x14ac:dyDescent="0.3">
      <c r="C7" s="24">
        <f t="shared" si="0"/>
        <v>45762</v>
      </c>
      <c r="D7" s="17">
        <v>45762</v>
      </c>
      <c r="E7" s="18" t="s">
        <v>70</v>
      </c>
      <c r="F7" s="19" t="s">
        <v>31</v>
      </c>
    </row>
    <row r="8" spans="1:6" x14ac:dyDescent="0.3">
      <c r="C8" s="24">
        <f t="shared" si="0"/>
        <v>45853</v>
      </c>
      <c r="D8" s="17">
        <v>45853</v>
      </c>
      <c r="E8" s="18" t="s">
        <v>71</v>
      </c>
      <c r="F8" s="19" t="s">
        <v>31</v>
      </c>
    </row>
    <row r="9" spans="1:6" x14ac:dyDescent="0.3">
      <c r="C9" s="24">
        <f t="shared" si="0"/>
        <v>45945</v>
      </c>
      <c r="D9" s="17">
        <v>45945</v>
      </c>
      <c r="E9" s="18" t="s">
        <v>72</v>
      </c>
      <c r="F9" s="19" t="s">
        <v>31</v>
      </c>
    </row>
    <row r="10" spans="1:6" x14ac:dyDescent="0.3">
      <c r="C10" s="24">
        <f t="shared" si="0"/>
        <v>45884</v>
      </c>
      <c r="D10" s="17">
        <v>45884</v>
      </c>
      <c r="E10" s="18" t="s">
        <v>73</v>
      </c>
      <c r="F10" s="19" t="s">
        <v>31</v>
      </c>
    </row>
    <row r="11" spans="1:6" x14ac:dyDescent="0.3">
      <c r="C11" s="24">
        <f t="shared" si="0"/>
        <v>45677</v>
      </c>
      <c r="D11" s="17">
        <v>45677</v>
      </c>
      <c r="E11" s="18" t="s">
        <v>66</v>
      </c>
      <c r="F11" s="19" t="s">
        <v>31</v>
      </c>
    </row>
    <row r="12" spans="1:6" x14ac:dyDescent="0.3">
      <c r="C12" s="24">
        <f t="shared" si="0"/>
        <v>45708</v>
      </c>
      <c r="D12" s="17">
        <v>45708</v>
      </c>
      <c r="E12" s="18" t="s">
        <v>66</v>
      </c>
      <c r="F12" s="19" t="s">
        <v>31</v>
      </c>
    </row>
    <row r="13" spans="1:6" x14ac:dyDescent="0.3">
      <c r="C13" s="24">
        <f t="shared" si="0"/>
        <v>45736</v>
      </c>
      <c r="D13" s="17">
        <v>45736</v>
      </c>
      <c r="E13" s="18" t="s">
        <v>66</v>
      </c>
      <c r="F13" s="19" t="s">
        <v>31</v>
      </c>
    </row>
    <row r="14" spans="1:6" x14ac:dyDescent="0.3">
      <c r="C14" s="24">
        <f t="shared" si="0"/>
        <v>45769</v>
      </c>
      <c r="D14" s="17">
        <v>45769</v>
      </c>
      <c r="E14" s="18" t="s">
        <v>66</v>
      </c>
      <c r="F14" s="19" t="s">
        <v>31</v>
      </c>
    </row>
    <row r="15" spans="1:6" x14ac:dyDescent="0.3">
      <c r="C15" s="24">
        <f t="shared" si="0"/>
        <v>45797</v>
      </c>
      <c r="D15" s="17">
        <v>45797</v>
      </c>
      <c r="E15" s="18" t="s">
        <v>66</v>
      </c>
      <c r="F15" s="19" t="s">
        <v>31</v>
      </c>
    </row>
    <row r="16" spans="1:6" x14ac:dyDescent="0.3">
      <c r="C16" s="24">
        <f t="shared" si="0"/>
        <v>45859</v>
      </c>
      <c r="D16" s="17">
        <v>45859</v>
      </c>
      <c r="E16" s="18" t="s">
        <v>66</v>
      </c>
      <c r="F16" s="19" t="s">
        <v>31</v>
      </c>
    </row>
    <row r="17" spans="3:6" x14ac:dyDescent="0.3">
      <c r="C17" s="24">
        <f t="shared" si="0"/>
        <v>45889</v>
      </c>
      <c r="D17" s="17">
        <v>45889</v>
      </c>
      <c r="E17" s="18" t="s">
        <v>66</v>
      </c>
      <c r="F17" s="19" t="s">
        <v>31</v>
      </c>
    </row>
    <row r="18" spans="3:6" x14ac:dyDescent="0.3">
      <c r="C18" s="24">
        <f t="shared" si="0"/>
        <v>45922</v>
      </c>
      <c r="D18" s="17">
        <v>45922</v>
      </c>
      <c r="E18" s="18" t="s">
        <v>66</v>
      </c>
      <c r="F18" s="19" t="s">
        <v>31</v>
      </c>
    </row>
    <row r="19" spans="3:6" x14ac:dyDescent="0.3">
      <c r="C19" s="24">
        <f t="shared" si="0"/>
        <v>45950</v>
      </c>
      <c r="D19" s="17">
        <v>45950</v>
      </c>
      <c r="E19" s="18" t="s">
        <v>66</v>
      </c>
      <c r="F19" s="19" t="s">
        <v>31</v>
      </c>
    </row>
    <row r="20" spans="3:6" x14ac:dyDescent="0.3">
      <c r="C20" s="24">
        <f t="shared" si="0"/>
        <v>45981</v>
      </c>
      <c r="D20" s="17">
        <v>45981</v>
      </c>
      <c r="E20" s="18" t="s">
        <v>66</v>
      </c>
      <c r="F20" s="19" t="s">
        <v>31</v>
      </c>
    </row>
    <row r="21" spans="3:6" x14ac:dyDescent="0.3">
      <c r="C21" s="24">
        <f t="shared" si="0"/>
        <v>45719</v>
      </c>
      <c r="D21" s="17">
        <v>45719</v>
      </c>
      <c r="E21" s="18" t="s">
        <v>67</v>
      </c>
      <c r="F21" s="19" t="s">
        <v>31</v>
      </c>
    </row>
    <row r="22" spans="3:6" x14ac:dyDescent="0.3">
      <c r="C22" s="24">
        <f t="shared" si="0"/>
        <v>45810</v>
      </c>
      <c r="D22" s="17">
        <v>45810</v>
      </c>
      <c r="E22" s="18" t="s">
        <v>68</v>
      </c>
      <c r="F22" s="19" t="s">
        <v>31</v>
      </c>
    </row>
    <row r="23" spans="3:6" x14ac:dyDescent="0.3">
      <c r="C23" s="24">
        <f t="shared" si="0"/>
        <v>45901</v>
      </c>
      <c r="D23" s="17">
        <v>45901</v>
      </c>
      <c r="E23" s="18" t="s">
        <v>67</v>
      </c>
      <c r="F23" s="19" t="s">
        <v>31</v>
      </c>
    </row>
    <row r="24" spans="3:6" x14ac:dyDescent="0.3">
      <c r="C24" s="24">
        <f t="shared" si="0"/>
        <v>45992</v>
      </c>
      <c r="D24" s="17">
        <v>45992</v>
      </c>
      <c r="E24" s="18" t="s">
        <v>68</v>
      </c>
      <c r="F24" s="19" t="s">
        <v>31</v>
      </c>
    </row>
    <row r="25" spans="3:6" x14ac:dyDescent="0.3">
      <c r="C25" s="24">
        <f t="shared" si="0"/>
        <v>45839</v>
      </c>
      <c r="D25" s="17">
        <v>45839</v>
      </c>
      <c r="E25" s="18" t="s">
        <v>74</v>
      </c>
      <c r="F25" s="19" t="s">
        <v>31</v>
      </c>
    </row>
    <row r="26" spans="3:6" x14ac:dyDescent="0.3">
      <c r="C26" s="24">
        <f t="shared" si="0"/>
        <v>45674</v>
      </c>
      <c r="D26" s="17">
        <v>45674</v>
      </c>
      <c r="E26" s="18" t="s">
        <v>75</v>
      </c>
      <c r="F26" s="19" t="s">
        <v>31</v>
      </c>
    </row>
    <row r="27" spans="3:6" x14ac:dyDescent="0.3">
      <c r="C27" s="24">
        <f t="shared" si="0"/>
        <v>45698</v>
      </c>
      <c r="D27" s="17">
        <v>45698</v>
      </c>
      <c r="E27" s="18" t="s">
        <v>75</v>
      </c>
      <c r="F27" s="19" t="s">
        <v>31</v>
      </c>
    </row>
    <row r="28" spans="3:6" x14ac:dyDescent="0.3">
      <c r="C28" s="24">
        <f t="shared" si="0"/>
        <v>45726</v>
      </c>
      <c r="D28" s="17">
        <v>45726</v>
      </c>
      <c r="E28" s="18" t="s">
        <v>75</v>
      </c>
      <c r="F28" s="19" t="s">
        <v>31</v>
      </c>
    </row>
    <row r="29" spans="3:6" x14ac:dyDescent="0.3">
      <c r="C29" s="24">
        <f t="shared" si="0"/>
        <v>45757</v>
      </c>
      <c r="D29" s="17">
        <v>45757</v>
      </c>
      <c r="E29" s="18" t="s">
        <v>75</v>
      </c>
      <c r="F29" s="19" t="s">
        <v>31</v>
      </c>
    </row>
    <row r="30" spans="3:6" x14ac:dyDescent="0.3">
      <c r="C30" s="24">
        <f t="shared" si="0"/>
        <v>45789</v>
      </c>
      <c r="D30" s="17">
        <v>45789</v>
      </c>
      <c r="E30" s="18" t="s">
        <v>75</v>
      </c>
      <c r="F30" s="19" t="s">
        <v>31</v>
      </c>
    </row>
    <row r="31" spans="3:6" x14ac:dyDescent="0.3">
      <c r="C31" s="24">
        <f t="shared" si="0"/>
        <v>45818</v>
      </c>
      <c r="D31" s="17">
        <v>45818</v>
      </c>
      <c r="E31" s="18" t="s">
        <v>75</v>
      </c>
      <c r="F31" s="19" t="s">
        <v>31</v>
      </c>
    </row>
    <row r="32" spans="3:6" x14ac:dyDescent="0.3">
      <c r="C32" s="24">
        <f t="shared" si="0"/>
        <v>45848</v>
      </c>
      <c r="D32" s="17">
        <v>45848</v>
      </c>
      <c r="E32" s="18" t="s">
        <v>75</v>
      </c>
      <c r="F32" s="19" t="s">
        <v>31</v>
      </c>
    </row>
    <row r="33" spans="3:6" x14ac:dyDescent="0.3">
      <c r="C33" s="24">
        <f t="shared" si="0"/>
        <v>45880</v>
      </c>
      <c r="D33" s="17">
        <v>45880</v>
      </c>
      <c r="E33" s="18" t="s">
        <v>75</v>
      </c>
      <c r="F33" s="19" t="s">
        <v>31</v>
      </c>
    </row>
    <row r="34" spans="3:6" x14ac:dyDescent="0.3">
      <c r="C34" s="24">
        <f t="shared" si="0"/>
        <v>45910</v>
      </c>
      <c r="D34" s="17">
        <v>45910</v>
      </c>
      <c r="E34" s="18" t="s">
        <v>75</v>
      </c>
      <c r="F34" s="19" t="s">
        <v>31</v>
      </c>
    </row>
    <row r="35" spans="3:6" x14ac:dyDescent="0.3">
      <c r="C35" s="24">
        <f t="shared" si="0"/>
        <v>45940</v>
      </c>
      <c r="D35" s="17">
        <v>45940</v>
      </c>
      <c r="E35" s="18" t="s">
        <v>75</v>
      </c>
      <c r="F35" s="19" t="s">
        <v>31</v>
      </c>
    </row>
    <row r="36" spans="3:6" x14ac:dyDescent="0.3">
      <c r="C36" s="24">
        <f t="shared" si="0"/>
        <v>45971</v>
      </c>
      <c r="D36" s="17">
        <v>45971</v>
      </c>
      <c r="E36" s="18" t="s">
        <v>75</v>
      </c>
      <c r="F36" s="19" t="s">
        <v>31</v>
      </c>
    </row>
    <row r="37" spans="3:6" x14ac:dyDescent="0.3">
      <c r="C37" s="24">
        <f t="shared" si="0"/>
        <v>46001</v>
      </c>
      <c r="D37" s="17">
        <v>46001</v>
      </c>
      <c r="E37" s="18" t="s">
        <v>75</v>
      </c>
      <c r="F37" s="19" t="s">
        <v>31</v>
      </c>
    </row>
    <row r="38" spans="3:6" x14ac:dyDescent="0.3">
      <c r="C38" s="24">
        <f t="shared" si="0"/>
        <v>45727</v>
      </c>
      <c r="D38" s="17">
        <v>45362</v>
      </c>
      <c r="E38" s="18" t="s">
        <v>76</v>
      </c>
      <c r="F38" s="19" t="s">
        <v>31</v>
      </c>
    </row>
    <row r="39" spans="3:6" x14ac:dyDescent="0.3">
      <c r="C39" s="24">
        <f t="shared" si="0"/>
        <v>45964</v>
      </c>
      <c r="D39" s="17">
        <v>45964</v>
      </c>
      <c r="E39" s="18" t="s">
        <v>77</v>
      </c>
      <c r="F39" s="19" t="s">
        <v>31</v>
      </c>
    </row>
    <row r="40" spans="3:6" x14ac:dyDescent="0.3">
      <c r="C40" s="24">
        <f t="shared" si="0"/>
        <v>0</v>
      </c>
      <c r="D40" s="17"/>
      <c r="E40" s="18"/>
      <c r="F40" s="19"/>
    </row>
    <row r="41" spans="3:6" x14ac:dyDescent="0.3">
      <c r="C41" s="24">
        <f t="shared" si="0"/>
        <v>0</v>
      </c>
      <c r="D41" s="17"/>
      <c r="E41" s="18"/>
      <c r="F41" s="19"/>
    </row>
    <row r="42" spans="3:6" x14ac:dyDescent="0.3">
      <c r="C42" s="24">
        <f t="shared" si="0"/>
        <v>0</v>
      </c>
      <c r="D42" s="17"/>
      <c r="E42" s="18"/>
      <c r="F42" s="19"/>
    </row>
    <row r="43" spans="3:6" x14ac:dyDescent="0.3">
      <c r="C43" s="24">
        <f t="shared" si="0"/>
        <v>0</v>
      </c>
      <c r="D43" s="17"/>
      <c r="E43" s="18"/>
      <c r="F43" s="19"/>
    </row>
    <row r="44" spans="3:6" x14ac:dyDescent="0.3">
      <c r="C44" s="24">
        <f t="shared" si="0"/>
        <v>0</v>
      </c>
      <c r="D44" s="17"/>
      <c r="E44" s="18"/>
      <c r="F44" s="19"/>
    </row>
    <row r="45" spans="3:6" x14ac:dyDescent="0.3">
      <c r="C45" s="24">
        <f t="shared" si="0"/>
        <v>0</v>
      </c>
      <c r="D45" s="17"/>
      <c r="E45" s="18"/>
      <c r="F45" s="19"/>
    </row>
    <row r="46" spans="3:6" x14ac:dyDescent="0.3">
      <c r="C46" s="24">
        <f t="shared" si="0"/>
        <v>0</v>
      </c>
      <c r="D46" s="17"/>
      <c r="E46" s="18"/>
      <c r="F46" s="19"/>
    </row>
    <row r="47" spans="3:6" x14ac:dyDescent="0.3">
      <c r="C47" s="24">
        <f t="shared" si="0"/>
        <v>0</v>
      </c>
      <c r="D47" s="17"/>
      <c r="E47" s="18"/>
      <c r="F47" s="19"/>
    </row>
    <row r="48" spans="3:6" x14ac:dyDescent="0.3">
      <c r="C48" s="24">
        <f t="shared" si="0"/>
        <v>0</v>
      </c>
      <c r="D48" s="17"/>
      <c r="E48" s="18"/>
      <c r="F48" s="19"/>
    </row>
    <row r="49" spans="3:6" x14ac:dyDescent="0.3">
      <c r="C49" s="24">
        <f t="shared" si="0"/>
        <v>0</v>
      </c>
      <c r="D49" s="17"/>
      <c r="E49" s="18"/>
      <c r="F49" s="19"/>
    </row>
    <row r="50" spans="3:6" x14ac:dyDescent="0.3">
      <c r="C50" s="24">
        <f t="shared" si="0"/>
        <v>0</v>
      </c>
      <c r="D50" s="17"/>
      <c r="E50" s="18"/>
      <c r="F50" s="19"/>
    </row>
    <row r="51" spans="3:6" x14ac:dyDescent="0.3">
      <c r="C51" s="24">
        <f t="shared" si="0"/>
        <v>0</v>
      </c>
      <c r="D51" s="17"/>
      <c r="E51" s="18"/>
      <c r="F51" s="19"/>
    </row>
    <row r="52" spans="3:6" x14ac:dyDescent="0.3">
      <c r="C52" s="24">
        <f t="shared" si="0"/>
        <v>0</v>
      </c>
      <c r="D52" s="17"/>
      <c r="E52" s="18"/>
      <c r="F52" s="19"/>
    </row>
    <row r="53" spans="3:6" x14ac:dyDescent="0.3">
      <c r="C53" s="24">
        <f t="shared" si="0"/>
        <v>0</v>
      </c>
      <c r="D53" s="17"/>
      <c r="E53" s="18"/>
      <c r="F53" s="19"/>
    </row>
    <row r="54" spans="3:6" x14ac:dyDescent="0.3">
      <c r="C54" s="24">
        <f t="shared" si="0"/>
        <v>0</v>
      </c>
      <c r="D54" s="17"/>
      <c r="E54" s="18"/>
      <c r="F54" s="19"/>
    </row>
    <row r="55" spans="3:6" x14ac:dyDescent="0.3">
      <c r="C55" s="24">
        <f t="shared" si="0"/>
        <v>0</v>
      </c>
      <c r="D55" s="17"/>
      <c r="E55" s="18"/>
      <c r="F55" s="19"/>
    </row>
    <row r="56" spans="3:6" x14ac:dyDescent="0.3">
      <c r="C56" s="24">
        <f t="shared" si="0"/>
        <v>0</v>
      </c>
      <c r="D56" s="17"/>
      <c r="E56" s="18"/>
      <c r="F56" s="19"/>
    </row>
    <row r="57" spans="3:6" x14ac:dyDescent="0.3">
      <c r="C57" s="24">
        <f t="shared" si="0"/>
        <v>0</v>
      </c>
      <c r="D57" s="17"/>
      <c r="E57" s="18"/>
      <c r="F57" s="19"/>
    </row>
    <row r="58" spans="3:6" x14ac:dyDescent="0.3">
      <c r="C58" s="24">
        <f t="shared" si="0"/>
        <v>0</v>
      </c>
      <c r="D58" s="17"/>
      <c r="E58" s="18"/>
      <c r="F58" s="19"/>
    </row>
    <row r="59" spans="3:6" x14ac:dyDescent="0.3">
      <c r="C59" s="24">
        <f t="shared" si="0"/>
        <v>0</v>
      </c>
      <c r="D59" s="17"/>
      <c r="E59" s="18"/>
      <c r="F59" s="19"/>
    </row>
    <row r="60" spans="3:6" x14ac:dyDescent="0.3">
      <c r="C60" s="24">
        <f t="shared" si="0"/>
        <v>0</v>
      </c>
      <c r="D60" s="17"/>
      <c r="E60" s="18"/>
      <c r="F60" s="19"/>
    </row>
    <row r="61" spans="3:6" x14ac:dyDescent="0.3">
      <c r="C61" s="24">
        <f t="shared" si="0"/>
        <v>0</v>
      </c>
      <c r="D61" s="17"/>
      <c r="E61" s="18"/>
      <c r="F61" s="19"/>
    </row>
    <row r="62" spans="3:6" x14ac:dyDescent="0.3">
      <c r="C62" s="24">
        <f t="shared" si="0"/>
        <v>0</v>
      </c>
      <c r="D62" s="17"/>
      <c r="E62" s="18"/>
      <c r="F62" s="19"/>
    </row>
    <row r="63" spans="3:6" x14ac:dyDescent="0.3">
      <c r="C63" s="24">
        <f t="shared" si="0"/>
        <v>0</v>
      </c>
      <c r="D63" s="17"/>
      <c r="E63" s="18"/>
      <c r="F63" s="19"/>
    </row>
    <row r="64" spans="3:6" x14ac:dyDescent="0.3">
      <c r="C64" s="24">
        <f t="shared" si="0"/>
        <v>0</v>
      </c>
      <c r="D64" s="17"/>
      <c r="E64" s="18"/>
      <c r="F64" s="19"/>
    </row>
    <row r="65" spans="3:6" x14ac:dyDescent="0.3">
      <c r="C65" s="24">
        <f t="shared" si="0"/>
        <v>0</v>
      </c>
      <c r="D65" s="17"/>
      <c r="E65" s="18"/>
      <c r="F65" s="19"/>
    </row>
    <row r="66" spans="3:6" x14ac:dyDescent="0.3">
      <c r="C66" s="24">
        <f t="shared" si="0"/>
        <v>0</v>
      </c>
      <c r="D66" s="17"/>
      <c r="E66" s="18"/>
      <c r="F66" s="19"/>
    </row>
    <row r="67" spans="3:6" x14ac:dyDescent="0.3">
      <c r="C67" s="24">
        <f t="shared" si="0"/>
        <v>0</v>
      </c>
      <c r="D67" s="17"/>
      <c r="E67" s="18"/>
      <c r="F67" s="19"/>
    </row>
    <row r="68" spans="3:6" x14ac:dyDescent="0.3">
      <c r="C68" s="24">
        <f t="shared" si="0"/>
        <v>0</v>
      </c>
      <c r="D68" s="17"/>
      <c r="E68" s="18"/>
      <c r="F68" s="19"/>
    </row>
    <row r="69" spans="3:6" x14ac:dyDescent="0.3">
      <c r="C69" s="24">
        <f t="shared" si="0"/>
        <v>0</v>
      </c>
      <c r="D69" s="17"/>
      <c r="E69" s="18"/>
      <c r="F69" s="19"/>
    </row>
    <row r="70" spans="3:6" x14ac:dyDescent="0.3">
      <c r="C70" s="24">
        <f t="shared" ref="C70:C133" si="1">IF(D70&gt;0,IF(F70="Nej",D70,IF(AND(F70="Fremover",StartmånedINT&lt;=MONTH(D70),Startår&gt;=YEAR(D70)),DATE(Startår,MONTH(D70),DAY(D70)),IF(AND(F70="Fremover",StartmånedINT&gt;MONTH(D70),Startår&gt;=YEAR(D70)),DATE(Startår+1,MONTH(D70),DAY(D70)),IF(AND(F70="Bagud",StartmånedINT&lt;=MONTH(D70),Startår&lt;=YEAR(D70)),DATE(Startår,MONTH(D70),DAY(D70)),IF(AND(F70="Bagud",StartmånedINT&gt;MONTH(D70),Startår&lt;=YEAR(D70)),DATE(Startår+1,MONTH(D70),DAY(D70)),IF(AND(F70="Altid",StartmånedINT&lt;=MONTH(D70)),DATE(Startår,MONTH(D70),DAY(D70)),IF(AND(F70="Altid",StartmånedINT&gt;MONTH(D70)),DATE(Startår+1,MONTH(D70),DAY(D70)),D70))))))),0)</f>
        <v>0</v>
      </c>
      <c r="D70" s="17"/>
      <c r="E70" s="18"/>
      <c r="F70" s="19"/>
    </row>
    <row r="71" spans="3:6" x14ac:dyDescent="0.3">
      <c r="C71" s="24">
        <f t="shared" si="1"/>
        <v>0</v>
      </c>
      <c r="D71" s="17"/>
      <c r="E71" s="18"/>
      <c r="F71" s="19"/>
    </row>
    <row r="72" spans="3:6" x14ac:dyDescent="0.3">
      <c r="C72" s="24">
        <f t="shared" si="1"/>
        <v>0</v>
      </c>
      <c r="D72" s="17"/>
      <c r="E72" s="18"/>
      <c r="F72" s="19"/>
    </row>
    <row r="73" spans="3:6" x14ac:dyDescent="0.3">
      <c r="C73" s="24">
        <f t="shared" si="1"/>
        <v>0</v>
      </c>
      <c r="D73" s="17"/>
      <c r="E73" s="18"/>
      <c r="F73" s="19"/>
    </row>
    <row r="74" spans="3:6" x14ac:dyDescent="0.3">
      <c r="C74" s="24">
        <f t="shared" si="1"/>
        <v>0</v>
      </c>
      <c r="D74" s="17"/>
      <c r="E74" s="18"/>
      <c r="F74" s="19"/>
    </row>
    <row r="75" spans="3:6" x14ac:dyDescent="0.3">
      <c r="C75" s="24">
        <f t="shared" si="1"/>
        <v>0</v>
      </c>
      <c r="D75" s="17"/>
      <c r="E75" s="18"/>
      <c r="F75" s="19"/>
    </row>
    <row r="76" spans="3:6" x14ac:dyDescent="0.3">
      <c r="C76" s="24">
        <f t="shared" si="1"/>
        <v>0</v>
      </c>
      <c r="D76" s="17"/>
      <c r="E76" s="18"/>
      <c r="F76" s="19"/>
    </row>
    <row r="77" spans="3:6" x14ac:dyDescent="0.3">
      <c r="C77" s="24">
        <f t="shared" si="1"/>
        <v>0</v>
      </c>
      <c r="D77" s="17"/>
      <c r="E77" s="18"/>
      <c r="F77" s="19"/>
    </row>
    <row r="78" spans="3:6" x14ac:dyDescent="0.3">
      <c r="C78" s="24">
        <f t="shared" si="1"/>
        <v>0</v>
      </c>
      <c r="D78" s="17"/>
      <c r="E78" s="18"/>
      <c r="F78" s="19"/>
    </row>
    <row r="79" spans="3:6" x14ac:dyDescent="0.3">
      <c r="C79" s="24">
        <f t="shared" si="1"/>
        <v>0</v>
      </c>
      <c r="D79" s="17"/>
      <c r="E79" s="18"/>
      <c r="F79" s="19"/>
    </row>
    <row r="80" spans="3:6" x14ac:dyDescent="0.3">
      <c r="C80" s="24">
        <f t="shared" si="1"/>
        <v>0</v>
      </c>
      <c r="D80" s="17"/>
      <c r="E80" s="18"/>
      <c r="F80" s="19"/>
    </row>
    <row r="81" spans="3:6" x14ac:dyDescent="0.3">
      <c r="C81" s="24">
        <f t="shared" si="1"/>
        <v>0</v>
      </c>
      <c r="D81" s="17"/>
      <c r="E81" s="18"/>
      <c r="F81" s="19"/>
    </row>
    <row r="82" spans="3:6" x14ac:dyDescent="0.3">
      <c r="C82" s="24">
        <f t="shared" si="1"/>
        <v>0</v>
      </c>
      <c r="D82" s="17"/>
      <c r="E82" s="18"/>
      <c r="F82" s="19"/>
    </row>
    <row r="83" spans="3:6" x14ac:dyDescent="0.3">
      <c r="C83" s="24">
        <f t="shared" si="1"/>
        <v>0</v>
      </c>
      <c r="D83" s="17"/>
      <c r="E83" s="18"/>
      <c r="F83" s="19"/>
    </row>
    <row r="84" spans="3:6" x14ac:dyDescent="0.3">
      <c r="C84" s="24">
        <f t="shared" si="1"/>
        <v>0</v>
      </c>
      <c r="D84" s="17"/>
      <c r="E84" s="18"/>
      <c r="F84" s="19"/>
    </row>
    <row r="85" spans="3:6" x14ac:dyDescent="0.3">
      <c r="C85" s="24">
        <f t="shared" si="1"/>
        <v>0</v>
      </c>
      <c r="D85" s="17"/>
      <c r="E85" s="18"/>
      <c r="F85" s="19"/>
    </row>
    <row r="86" spans="3:6" x14ac:dyDescent="0.3">
      <c r="C86" s="24">
        <f t="shared" si="1"/>
        <v>0</v>
      </c>
      <c r="D86" s="17"/>
      <c r="E86" s="18"/>
      <c r="F86" s="19"/>
    </row>
    <row r="87" spans="3:6" x14ac:dyDescent="0.3">
      <c r="C87" s="24">
        <f t="shared" si="1"/>
        <v>0</v>
      </c>
      <c r="D87" s="17"/>
      <c r="E87" s="18"/>
      <c r="F87" s="19"/>
    </row>
    <row r="88" spans="3:6" x14ac:dyDescent="0.3">
      <c r="C88" s="24">
        <f t="shared" si="1"/>
        <v>0</v>
      </c>
      <c r="D88" s="17"/>
      <c r="E88" s="18"/>
      <c r="F88" s="19"/>
    </row>
    <row r="89" spans="3:6" x14ac:dyDescent="0.3">
      <c r="C89" s="24">
        <f t="shared" si="1"/>
        <v>0</v>
      </c>
      <c r="D89" s="17"/>
      <c r="E89" s="18"/>
      <c r="F89" s="19"/>
    </row>
    <row r="90" spans="3:6" x14ac:dyDescent="0.3">
      <c r="C90" s="24">
        <f t="shared" si="1"/>
        <v>0</v>
      </c>
      <c r="D90" s="17"/>
      <c r="E90" s="18"/>
      <c r="F90" s="19"/>
    </row>
    <row r="91" spans="3:6" x14ac:dyDescent="0.3">
      <c r="C91" s="24">
        <f t="shared" si="1"/>
        <v>0</v>
      </c>
      <c r="D91" s="17"/>
      <c r="E91" s="18"/>
      <c r="F91" s="19"/>
    </row>
    <row r="92" spans="3:6" x14ac:dyDescent="0.3">
      <c r="C92" s="24">
        <f t="shared" si="1"/>
        <v>0</v>
      </c>
      <c r="D92" s="17"/>
      <c r="E92" s="18"/>
      <c r="F92" s="19"/>
    </row>
    <row r="93" spans="3:6" x14ac:dyDescent="0.3">
      <c r="C93" s="24">
        <f t="shared" si="1"/>
        <v>0</v>
      </c>
      <c r="D93" s="17"/>
      <c r="E93" s="18"/>
      <c r="F93" s="19"/>
    </row>
    <row r="94" spans="3:6" x14ac:dyDescent="0.3">
      <c r="C94" s="24">
        <f t="shared" si="1"/>
        <v>0</v>
      </c>
      <c r="D94" s="17"/>
      <c r="E94" s="18"/>
      <c r="F94" s="19"/>
    </row>
    <row r="95" spans="3:6" x14ac:dyDescent="0.3">
      <c r="C95" s="24">
        <f t="shared" si="1"/>
        <v>0</v>
      </c>
      <c r="D95" s="17"/>
      <c r="E95" s="18"/>
      <c r="F95" s="19"/>
    </row>
    <row r="96" spans="3:6" x14ac:dyDescent="0.3">
      <c r="C96" s="24">
        <f t="shared" si="1"/>
        <v>0</v>
      </c>
      <c r="D96" s="17"/>
      <c r="E96" s="18"/>
      <c r="F96" s="19"/>
    </row>
    <row r="97" spans="3:6" x14ac:dyDescent="0.3">
      <c r="C97" s="24">
        <f t="shared" si="1"/>
        <v>0</v>
      </c>
      <c r="D97" s="17"/>
      <c r="E97" s="18"/>
      <c r="F97" s="19"/>
    </row>
    <row r="98" spans="3:6" x14ac:dyDescent="0.3">
      <c r="C98" s="24">
        <f t="shared" si="1"/>
        <v>0</v>
      </c>
      <c r="D98" s="17"/>
      <c r="E98" s="18"/>
      <c r="F98" s="19"/>
    </row>
    <row r="99" spans="3:6" x14ac:dyDescent="0.3">
      <c r="C99" s="24">
        <f t="shared" si="1"/>
        <v>0</v>
      </c>
      <c r="D99" s="17"/>
      <c r="E99" s="18"/>
      <c r="F99" s="19"/>
    </row>
    <row r="100" spans="3:6" x14ac:dyDescent="0.3">
      <c r="C100" s="24">
        <f t="shared" si="1"/>
        <v>0</v>
      </c>
      <c r="D100" s="17"/>
      <c r="E100" s="18"/>
      <c r="F100" s="19"/>
    </row>
    <row r="101" spans="3:6" x14ac:dyDescent="0.3">
      <c r="C101" s="24">
        <f t="shared" si="1"/>
        <v>0</v>
      </c>
      <c r="D101" s="17"/>
      <c r="E101" s="18"/>
      <c r="F101" s="19"/>
    </row>
    <row r="102" spans="3:6" x14ac:dyDescent="0.3">
      <c r="C102" s="24">
        <f t="shared" si="1"/>
        <v>0</v>
      </c>
      <c r="D102" s="17"/>
      <c r="E102" s="18"/>
      <c r="F102" s="19"/>
    </row>
    <row r="103" spans="3:6" x14ac:dyDescent="0.3">
      <c r="C103" s="24">
        <f t="shared" si="1"/>
        <v>0</v>
      </c>
      <c r="D103" s="17"/>
      <c r="E103" s="18"/>
      <c r="F103" s="19"/>
    </row>
    <row r="104" spans="3:6" x14ac:dyDescent="0.3">
      <c r="C104" s="24">
        <f t="shared" si="1"/>
        <v>0</v>
      </c>
      <c r="D104" s="17"/>
      <c r="E104" s="18"/>
      <c r="F104" s="19"/>
    </row>
    <row r="105" spans="3:6" x14ac:dyDescent="0.3">
      <c r="C105" s="24">
        <f t="shared" si="1"/>
        <v>0</v>
      </c>
      <c r="D105" s="17"/>
      <c r="E105" s="18"/>
      <c r="F105" s="19"/>
    </row>
    <row r="106" spans="3:6" x14ac:dyDescent="0.3">
      <c r="C106" s="24">
        <f t="shared" si="1"/>
        <v>0</v>
      </c>
      <c r="D106" s="17"/>
      <c r="E106" s="18"/>
      <c r="F106" s="19"/>
    </row>
    <row r="107" spans="3:6" x14ac:dyDescent="0.3">
      <c r="C107" s="24">
        <f t="shared" si="1"/>
        <v>0</v>
      </c>
      <c r="D107" s="17"/>
      <c r="E107" s="18"/>
      <c r="F107" s="19"/>
    </row>
    <row r="108" spans="3:6" x14ac:dyDescent="0.3">
      <c r="C108" s="24">
        <f t="shared" si="1"/>
        <v>0</v>
      </c>
      <c r="D108" s="17"/>
      <c r="E108" s="18"/>
      <c r="F108" s="19"/>
    </row>
    <row r="109" spans="3:6" x14ac:dyDescent="0.3">
      <c r="C109" s="24">
        <f t="shared" si="1"/>
        <v>0</v>
      </c>
      <c r="D109" s="17"/>
      <c r="E109" s="18"/>
      <c r="F109" s="19"/>
    </row>
    <row r="110" spans="3:6" x14ac:dyDescent="0.3">
      <c r="C110" s="24">
        <f t="shared" si="1"/>
        <v>0</v>
      </c>
      <c r="D110" s="17"/>
      <c r="E110" s="18"/>
      <c r="F110" s="19"/>
    </row>
    <row r="111" spans="3:6" x14ac:dyDescent="0.3">
      <c r="C111" s="24">
        <f t="shared" si="1"/>
        <v>0</v>
      </c>
      <c r="D111" s="17"/>
      <c r="E111" s="18"/>
      <c r="F111" s="19"/>
    </row>
    <row r="112" spans="3:6" x14ac:dyDescent="0.3">
      <c r="C112" s="24">
        <f t="shared" si="1"/>
        <v>0</v>
      </c>
      <c r="D112" s="17"/>
      <c r="E112" s="18"/>
      <c r="F112" s="19"/>
    </row>
    <row r="113" spans="3:6" x14ac:dyDescent="0.3">
      <c r="C113" s="24">
        <f t="shared" si="1"/>
        <v>0</v>
      </c>
      <c r="D113" s="17"/>
      <c r="E113" s="18"/>
      <c r="F113" s="19"/>
    </row>
    <row r="114" spans="3:6" x14ac:dyDescent="0.3">
      <c r="C114" s="24">
        <f t="shared" si="1"/>
        <v>0</v>
      </c>
      <c r="D114" s="17"/>
      <c r="E114" s="18"/>
      <c r="F114" s="19"/>
    </row>
    <row r="115" spans="3:6" x14ac:dyDescent="0.3">
      <c r="C115" s="24">
        <f t="shared" si="1"/>
        <v>0</v>
      </c>
      <c r="D115" s="17"/>
      <c r="E115" s="18"/>
      <c r="F115" s="19"/>
    </row>
    <row r="116" spans="3:6" x14ac:dyDescent="0.3">
      <c r="C116" s="24">
        <f t="shared" si="1"/>
        <v>0</v>
      </c>
      <c r="D116" s="17"/>
      <c r="E116" s="18"/>
      <c r="F116" s="19"/>
    </row>
    <row r="117" spans="3:6" x14ac:dyDescent="0.3">
      <c r="C117" s="24">
        <f t="shared" si="1"/>
        <v>0</v>
      </c>
      <c r="D117" s="17"/>
      <c r="E117" s="18"/>
      <c r="F117" s="19"/>
    </row>
    <row r="118" spans="3:6" x14ac:dyDescent="0.3">
      <c r="C118" s="24">
        <f t="shared" si="1"/>
        <v>0</v>
      </c>
      <c r="D118" s="17"/>
      <c r="E118" s="18"/>
      <c r="F118" s="19"/>
    </row>
    <row r="119" spans="3:6" x14ac:dyDescent="0.3">
      <c r="C119" s="24">
        <f t="shared" si="1"/>
        <v>0</v>
      </c>
      <c r="D119" s="17"/>
      <c r="E119" s="18"/>
      <c r="F119" s="19"/>
    </row>
    <row r="120" spans="3:6" x14ac:dyDescent="0.3">
      <c r="C120" s="24">
        <f t="shared" si="1"/>
        <v>0</v>
      </c>
      <c r="D120" s="17"/>
      <c r="E120" s="18"/>
      <c r="F120" s="19"/>
    </row>
    <row r="121" spans="3:6" x14ac:dyDescent="0.3">
      <c r="C121" s="24">
        <f t="shared" si="1"/>
        <v>0</v>
      </c>
      <c r="D121" s="17"/>
      <c r="E121" s="18"/>
      <c r="F121" s="19"/>
    </row>
    <row r="122" spans="3:6" x14ac:dyDescent="0.3">
      <c r="C122" s="24">
        <f t="shared" si="1"/>
        <v>0</v>
      </c>
      <c r="D122" s="17"/>
      <c r="E122" s="18"/>
      <c r="F122" s="19"/>
    </row>
    <row r="123" spans="3:6" x14ac:dyDescent="0.3">
      <c r="C123" s="24">
        <f t="shared" si="1"/>
        <v>0</v>
      </c>
      <c r="D123" s="17"/>
      <c r="E123" s="18"/>
      <c r="F123" s="19"/>
    </row>
    <row r="124" spans="3:6" x14ac:dyDescent="0.3">
      <c r="C124" s="24">
        <f t="shared" si="1"/>
        <v>0</v>
      </c>
      <c r="D124" s="17"/>
      <c r="E124" s="18"/>
      <c r="F124" s="19"/>
    </row>
    <row r="125" spans="3:6" x14ac:dyDescent="0.3">
      <c r="C125" s="24">
        <f t="shared" si="1"/>
        <v>0</v>
      </c>
      <c r="D125" s="17"/>
      <c r="E125" s="18"/>
      <c r="F125" s="19"/>
    </row>
    <row r="126" spans="3:6" x14ac:dyDescent="0.3">
      <c r="C126" s="24">
        <f t="shared" si="1"/>
        <v>0</v>
      </c>
      <c r="D126" s="17"/>
      <c r="E126" s="18"/>
      <c r="F126" s="19"/>
    </row>
    <row r="127" spans="3:6" x14ac:dyDescent="0.3">
      <c r="C127" s="24">
        <f t="shared" si="1"/>
        <v>0</v>
      </c>
      <c r="D127" s="17"/>
      <c r="E127" s="18"/>
      <c r="F127" s="19"/>
    </row>
    <row r="128" spans="3:6" x14ac:dyDescent="0.3">
      <c r="C128" s="24">
        <f t="shared" si="1"/>
        <v>0</v>
      </c>
      <c r="D128" s="17"/>
      <c r="E128" s="18"/>
      <c r="F128" s="19"/>
    </row>
    <row r="129" spans="3:6" x14ac:dyDescent="0.3">
      <c r="C129" s="24">
        <f t="shared" si="1"/>
        <v>0</v>
      </c>
      <c r="D129" s="17"/>
      <c r="E129" s="18"/>
      <c r="F129" s="19"/>
    </row>
    <row r="130" spans="3:6" x14ac:dyDescent="0.3">
      <c r="C130" s="24">
        <f t="shared" si="1"/>
        <v>0</v>
      </c>
      <c r="D130" s="17"/>
      <c r="E130" s="18"/>
      <c r="F130" s="19"/>
    </row>
    <row r="131" spans="3:6" x14ac:dyDescent="0.3">
      <c r="C131" s="24">
        <f t="shared" si="1"/>
        <v>0</v>
      </c>
      <c r="D131" s="17"/>
      <c r="E131" s="18"/>
      <c r="F131" s="19"/>
    </row>
    <row r="132" spans="3:6" x14ac:dyDescent="0.3">
      <c r="C132" s="24">
        <f t="shared" si="1"/>
        <v>0</v>
      </c>
      <c r="D132" s="17"/>
      <c r="E132" s="18"/>
      <c r="F132" s="19"/>
    </row>
    <row r="133" spans="3:6" x14ac:dyDescent="0.3">
      <c r="C133" s="24">
        <f t="shared" si="1"/>
        <v>0</v>
      </c>
      <c r="D133" s="17"/>
      <c r="E133" s="18"/>
      <c r="F133" s="19"/>
    </row>
    <row r="134" spans="3:6" x14ac:dyDescent="0.3">
      <c r="C134" s="24">
        <f t="shared" ref="C134:C197" si="2">IF(D134&gt;0,IF(F134="Nej",D134,IF(AND(F134="Fremover",StartmånedINT&lt;=MONTH(D134),Startår&gt;=YEAR(D134)),DATE(Startår,MONTH(D134),DAY(D134)),IF(AND(F134="Fremover",StartmånedINT&gt;MONTH(D134),Startår&gt;=YEAR(D134)),DATE(Startår+1,MONTH(D134),DAY(D134)),IF(AND(F134="Bagud",StartmånedINT&lt;=MONTH(D134),Startår&lt;=YEAR(D134)),DATE(Startår,MONTH(D134),DAY(D134)),IF(AND(F134="Bagud",StartmånedINT&gt;MONTH(D134),Startår&lt;=YEAR(D134)),DATE(Startår+1,MONTH(D134),DAY(D134)),IF(AND(F134="Altid",StartmånedINT&lt;=MONTH(D134)),DATE(Startår,MONTH(D134),DAY(D134)),IF(AND(F134="Altid",StartmånedINT&gt;MONTH(D134)),DATE(Startår+1,MONTH(D134),DAY(D134)),D134))))))),0)</f>
        <v>0</v>
      </c>
      <c r="D134" s="17"/>
      <c r="E134" s="18"/>
      <c r="F134" s="19"/>
    </row>
    <row r="135" spans="3:6" x14ac:dyDescent="0.3">
      <c r="C135" s="24">
        <f t="shared" si="2"/>
        <v>0</v>
      </c>
      <c r="D135" s="17"/>
      <c r="E135" s="18"/>
      <c r="F135" s="19"/>
    </row>
    <row r="136" spans="3:6" x14ac:dyDescent="0.3">
      <c r="C136" s="24">
        <f t="shared" si="2"/>
        <v>0</v>
      </c>
      <c r="D136" s="17"/>
      <c r="E136" s="18"/>
      <c r="F136" s="19"/>
    </row>
    <row r="137" spans="3:6" x14ac:dyDescent="0.3">
      <c r="C137" s="24">
        <f t="shared" si="2"/>
        <v>0</v>
      </c>
      <c r="D137" s="17"/>
      <c r="E137" s="18"/>
      <c r="F137" s="19"/>
    </row>
    <row r="138" spans="3:6" x14ac:dyDescent="0.3">
      <c r="C138" s="24">
        <f t="shared" si="2"/>
        <v>0</v>
      </c>
      <c r="D138" s="17"/>
      <c r="E138" s="18"/>
      <c r="F138" s="19"/>
    </row>
    <row r="139" spans="3:6" x14ac:dyDescent="0.3">
      <c r="C139" s="24">
        <f t="shared" si="2"/>
        <v>0</v>
      </c>
      <c r="D139" s="17"/>
      <c r="E139" s="18"/>
      <c r="F139" s="19"/>
    </row>
    <row r="140" spans="3:6" x14ac:dyDescent="0.3">
      <c r="C140" s="24">
        <f t="shared" si="2"/>
        <v>0</v>
      </c>
      <c r="D140" s="17"/>
      <c r="E140" s="18"/>
      <c r="F140" s="19"/>
    </row>
    <row r="141" spans="3:6" x14ac:dyDescent="0.3">
      <c r="C141" s="24">
        <f t="shared" si="2"/>
        <v>0</v>
      </c>
      <c r="D141" s="17"/>
      <c r="E141" s="18"/>
      <c r="F141" s="19"/>
    </row>
    <row r="142" spans="3:6" x14ac:dyDescent="0.3">
      <c r="C142" s="24">
        <f t="shared" si="2"/>
        <v>0</v>
      </c>
      <c r="D142" s="17"/>
      <c r="E142" s="18"/>
      <c r="F142" s="19"/>
    </row>
    <row r="143" spans="3:6" x14ac:dyDescent="0.3">
      <c r="C143" s="24">
        <f t="shared" si="2"/>
        <v>0</v>
      </c>
      <c r="D143" s="17"/>
      <c r="E143" s="18"/>
      <c r="F143" s="19"/>
    </row>
    <row r="144" spans="3:6" x14ac:dyDescent="0.3">
      <c r="C144" s="24">
        <f t="shared" si="2"/>
        <v>0</v>
      </c>
      <c r="D144" s="17"/>
      <c r="E144" s="18"/>
      <c r="F144" s="19"/>
    </row>
    <row r="145" spans="3:6" x14ac:dyDescent="0.3">
      <c r="C145" s="24">
        <f t="shared" si="2"/>
        <v>0</v>
      </c>
      <c r="D145" s="17"/>
      <c r="E145" s="18"/>
      <c r="F145" s="19"/>
    </row>
    <row r="146" spans="3:6" x14ac:dyDescent="0.3">
      <c r="C146" s="24">
        <f t="shared" si="2"/>
        <v>0</v>
      </c>
      <c r="D146" s="17"/>
      <c r="E146" s="18"/>
      <c r="F146" s="19"/>
    </row>
    <row r="147" spans="3:6" x14ac:dyDescent="0.3">
      <c r="C147" s="24">
        <f t="shared" si="2"/>
        <v>0</v>
      </c>
      <c r="D147" s="17"/>
      <c r="E147" s="18"/>
      <c r="F147" s="19"/>
    </row>
    <row r="148" spans="3:6" x14ac:dyDescent="0.3">
      <c r="C148" s="24">
        <f t="shared" si="2"/>
        <v>0</v>
      </c>
      <c r="D148" s="17"/>
      <c r="E148" s="18"/>
      <c r="F148" s="19"/>
    </row>
    <row r="149" spans="3:6" x14ac:dyDescent="0.3">
      <c r="C149" s="24">
        <f t="shared" si="2"/>
        <v>0</v>
      </c>
      <c r="D149" s="17"/>
      <c r="E149" s="18"/>
      <c r="F149" s="19"/>
    </row>
    <row r="150" spans="3:6" x14ac:dyDescent="0.3">
      <c r="C150" s="24">
        <f t="shared" si="2"/>
        <v>0</v>
      </c>
      <c r="D150" s="17"/>
      <c r="E150" s="18"/>
      <c r="F150" s="19"/>
    </row>
    <row r="151" spans="3:6" x14ac:dyDescent="0.3">
      <c r="C151" s="24">
        <f t="shared" si="2"/>
        <v>0</v>
      </c>
      <c r="D151" s="17"/>
      <c r="E151" s="18"/>
      <c r="F151" s="19"/>
    </row>
    <row r="152" spans="3:6" x14ac:dyDescent="0.3">
      <c r="C152" s="24">
        <f t="shared" si="2"/>
        <v>0</v>
      </c>
      <c r="D152" s="17"/>
      <c r="E152" s="18"/>
      <c r="F152" s="19"/>
    </row>
    <row r="153" spans="3:6" x14ac:dyDescent="0.3">
      <c r="C153" s="24">
        <f t="shared" si="2"/>
        <v>0</v>
      </c>
      <c r="D153" s="17"/>
      <c r="E153" s="18"/>
      <c r="F153" s="19"/>
    </row>
    <row r="154" spans="3:6" x14ac:dyDescent="0.3">
      <c r="C154" s="24">
        <f t="shared" si="2"/>
        <v>0</v>
      </c>
      <c r="D154" s="17"/>
      <c r="E154" s="18"/>
      <c r="F154" s="19"/>
    </row>
    <row r="155" spans="3:6" x14ac:dyDescent="0.3">
      <c r="C155" s="24">
        <f t="shared" si="2"/>
        <v>0</v>
      </c>
      <c r="D155" s="17"/>
      <c r="E155" s="18"/>
      <c r="F155" s="19"/>
    </row>
    <row r="156" spans="3:6" x14ac:dyDescent="0.3">
      <c r="C156" s="24">
        <f t="shared" si="2"/>
        <v>0</v>
      </c>
      <c r="D156" s="17"/>
      <c r="E156" s="18"/>
      <c r="F156" s="19"/>
    </row>
    <row r="157" spans="3:6" x14ac:dyDescent="0.3">
      <c r="C157" s="24">
        <f t="shared" si="2"/>
        <v>0</v>
      </c>
      <c r="D157" s="17"/>
      <c r="E157" s="18"/>
      <c r="F157" s="19"/>
    </row>
    <row r="158" spans="3:6" x14ac:dyDescent="0.3">
      <c r="C158" s="24">
        <f t="shared" si="2"/>
        <v>0</v>
      </c>
      <c r="D158" s="17"/>
      <c r="E158" s="18"/>
      <c r="F158" s="19"/>
    </row>
    <row r="159" spans="3:6" x14ac:dyDescent="0.3">
      <c r="C159" s="24">
        <f t="shared" si="2"/>
        <v>0</v>
      </c>
      <c r="D159" s="17"/>
      <c r="E159" s="18"/>
      <c r="F159" s="19"/>
    </row>
    <row r="160" spans="3:6" x14ac:dyDescent="0.3">
      <c r="C160" s="24">
        <f t="shared" si="2"/>
        <v>0</v>
      </c>
      <c r="D160" s="17"/>
      <c r="E160" s="18"/>
      <c r="F160" s="19"/>
    </row>
    <row r="161" spans="3:6" x14ac:dyDescent="0.3">
      <c r="C161" s="24">
        <f t="shared" si="2"/>
        <v>0</v>
      </c>
      <c r="D161" s="17"/>
      <c r="E161" s="18"/>
      <c r="F161" s="19"/>
    </row>
    <row r="162" spans="3:6" x14ac:dyDescent="0.3">
      <c r="C162" s="24">
        <f t="shared" si="2"/>
        <v>0</v>
      </c>
      <c r="D162" s="17"/>
      <c r="E162" s="18"/>
      <c r="F162" s="19"/>
    </row>
    <row r="163" spans="3:6" x14ac:dyDescent="0.3">
      <c r="C163" s="24">
        <f t="shared" si="2"/>
        <v>0</v>
      </c>
      <c r="D163" s="17"/>
      <c r="E163" s="18"/>
      <c r="F163" s="19"/>
    </row>
    <row r="164" spans="3:6" x14ac:dyDescent="0.3">
      <c r="C164" s="24">
        <f t="shared" si="2"/>
        <v>0</v>
      </c>
      <c r="D164" s="17"/>
      <c r="E164" s="18"/>
      <c r="F164" s="19"/>
    </row>
    <row r="165" spans="3:6" x14ac:dyDescent="0.3">
      <c r="C165" s="24">
        <f t="shared" si="2"/>
        <v>0</v>
      </c>
      <c r="D165" s="17"/>
      <c r="E165" s="18"/>
      <c r="F165" s="19"/>
    </row>
    <row r="166" spans="3:6" x14ac:dyDescent="0.3">
      <c r="C166" s="24">
        <f t="shared" si="2"/>
        <v>0</v>
      </c>
      <c r="D166" s="17"/>
      <c r="E166" s="18"/>
      <c r="F166" s="19"/>
    </row>
    <row r="167" spans="3:6" x14ac:dyDescent="0.3">
      <c r="C167" s="24">
        <f t="shared" si="2"/>
        <v>0</v>
      </c>
      <c r="D167" s="17"/>
      <c r="E167" s="18"/>
      <c r="F167" s="19"/>
    </row>
    <row r="168" spans="3:6" x14ac:dyDescent="0.3">
      <c r="C168" s="24">
        <f t="shared" si="2"/>
        <v>0</v>
      </c>
      <c r="D168" s="17"/>
      <c r="E168" s="18"/>
      <c r="F168" s="19"/>
    </row>
    <row r="169" spans="3:6" x14ac:dyDescent="0.3">
      <c r="C169" s="24">
        <f t="shared" si="2"/>
        <v>0</v>
      </c>
      <c r="D169" s="17"/>
      <c r="E169" s="18"/>
      <c r="F169" s="19"/>
    </row>
    <row r="170" spans="3:6" x14ac:dyDescent="0.3">
      <c r="C170" s="24">
        <f t="shared" si="2"/>
        <v>0</v>
      </c>
      <c r="D170" s="17"/>
      <c r="E170" s="18"/>
      <c r="F170" s="19"/>
    </row>
    <row r="171" spans="3:6" x14ac:dyDescent="0.3">
      <c r="C171" s="24">
        <f t="shared" si="2"/>
        <v>0</v>
      </c>
      <c r="D171" s="17"/>
      <c r="E171" s="18"/>
      <c r="F171" s="19"/>
    </row>
    <row r="172" spans="3:6" x14ac:dyDescent="0.3">
      <c r="C172" s="24">
        <f t="shared" si="2"/>
        <v>0</v>
      </c>
      <c r="D172" s="17"/>
      <c r="E172" s="18"/>
      <c r="F172" s="19"/>
    </row>
    <row r="173" spans="3:6" x14ac:dyDescent="0.3">
      <c r="C173" s="24">
        <f t="shared" si="2"/>
        <v>0</v>
      </c>
      <c r="D173" s="17"/>
      <c r="E173" s="18"/>
      <c r="F173" s="19"/>
    </row>
    <row r="174" spans="3:6" x14ac:dyDescent="0.3">
      <c r="C174" s="24">
        <f t="shared" si="2"/>
        <v>0</v>
      </c>
      <c r="D174" s="17"/>
      <c r="E174" s="18"/>
      <c r="F174" s="19"/>
    </row>
    <row r="175" spans="3:6" x14ac:dyDescent="0.3">
      <c r="C175" s="24">
        <f t="shared" si="2"/>
        <v>0</v>
      </c>
      <c r="D175" s="17"/>
      <c r="E175" s="18"/>
      <c r="F175" s="19"/>
    </row>
    <row r="176" spans="3:6" x14ac:dyDescent="0.3">
      <c r="C176" s="24">
        <f t="shared" si="2"/>
        <v>0</v>
      </c>
      <c r="D176" s="17"/>
      <c r="E176" s="18"/>
      <c r="F176" s="19"/>
    </row>
    <row r="177" spans="3:6" x14ac:dyDescent="0.3">
      <c r="C177" s="24">
        <f t="shared" si="2"/>
        <v>0</v>
      </c>
      <c r="D177" s="17"/>
      <c r="E177" s="18"/>
      <c r="F177" s="19"/>
    </row>
    <row r="178" spans="3:6" x14ac:dyDescent="0.3">
      <c r="C178" s="24">
        <f t="shared" si="2"/>
        <v>0</v>
      </c>
      <c r="D178" s="17"/>
      <c r="E178" s="18"/>
      <c r="F178" s="19"/>
    </row>
    <row r="179" spans="3:6" x14ac:dyDescent="0.3">
      <c r="C179" s="24">
        <f t="shared" si="2"/>
        <v>0</v>
      </c>
      <c r="D179" s="17"/>
      <c r="E179" s="18"/>
      <c r="F179" s="19"/>
    </row>
    <row r="180" spans="3:6" x14ac:dyDescent="0.3">
      <c r="C180" s="24">
        <f t="shared" si="2"/>
        <v>0</v>
      </c>
      <c r="D180" s="17"/>
      <c r="E180" s="18"/>
      <c r="F180" s="19"/>
    </row>
    <row r="181" spans="3:6" x14ac:dyDescent="0.3">
      <c r="C181" s="24">
        <f t="shared" si="2"/>
        <v>0</v>
      </c>
      <c r="D181" s="17"/>
      <c r="E181" s="18"/>
      <c r="F181" s="19"/>
    </row>
    <row r="182" spans="3:6" x14ac:dyDescent="0.3">
      <c r="C182" s="24">
        <f t="shared" si="2"/>
        <v>0</v>
      </c>
      <c r="D182" s="17"/>
      <c r="E182" s="18"/>
      <c r="F182" s="19"/>
    </row>
    <row r="183" spans="3:6" x14ac:dyDescent="0.3">
      <c r="C183" s="24">
        <f t="shared" si="2"/>
        <v>0</v>
      </c>
      <c r="D183" s="17"/>
      <c r="E183" s="18"/>
      <c r="F183" s="19"/>
    </row>
    <row r="184" spans="3:6" x14ac:dyDescent="0.3">
      <c r="C184" s="24">
        <f t="shared" si="2"/>
        <v>0</v>
      </c>
      <c r="D184" s="17"/>
      <c r="E184" s="18"/>
      <c r="F184" s="19"/>
    </row>
    <row r="185" spans="3:6" x14ac:dyDescent="0.3">
      <c r="C185" s="24">
        <f t="shared" si="2"/>
        <v>0</v>
      </c>
      <c r="D185" s="17"/>
      <c r="E185" s="18"/>
      <c r="F185" s="19"/>
    </row>
    <row r="186" spans="3:6" x14ac:dyDescent="0.3">
      <c r="C186" s="24">
        <f t="shared" si="2"/>
        <v>0</v>
      </c>
      <c r="D186" s="17"/>
      <c r="E186" s="18"/>
      <c r="F186" s="19"/>
    </row>
    <row r="187" spans="3:6" x14ac:dyDescent="0.3">
      <c r="C187" s="24">
        <f t="shared" si="2"/>
        <v>0</v>
      </c>
      <c r="D187" s="17"/>
      <c r="E187" s="18"/>
      <c r="F187" s="19"/>
    </row>
    <row r="188" spans="3:6" x14ac:dyDescent="0.3">
      <c r="C188" s="24">
        <f t="shared" si="2"/>
        <v>0</v>
      </c>
      <c r="D188" s="17"/>
      <c r="E188" s="18"/>
      <c r="F188" s="19"/>
    </row>
    <row r="189" spans="3:6" x14ac:dyDescent="0.3">
      <c r="C189" s="24">
        <f t="shared" si="2"/>
        <v>0</v>
      </c>
      <c r="D189" s="17"/>
      <c r="E189" s="18"/>
      <c r="F189" s="19"/>
    </row>
    <row r="190" spans="3:6" x14ac:dyDescent="0.3">
      <c r="C190" s="24">
        <f t="shared" si="2"/>
        <v>0</v>
      </c>
      <c r="D190" s="17"/>
      <c r="E190" s="18"/>
      <c r="F190" s="19"/>
    </row>
    <row r="191" spans="3:6" x14ac:dyDescent="0.3">
      <c r="C191" s="24">
        <f t="shared" si="2"/>
        <v>0</v>
      </c>
      <c r="D191" s="17"/>
      <c r="E191" s="18"/>
      <c r="F191" s="19"/>
    </row>
    <row r="192" spans="3:6" x14ac:dyDescent="0.3">
      <c r="C192" s="24">
        <f t="shared" si="2"/>
        <v>0</v>
      </c>
      <c r="D192" s="17"/>
      <c r="E192" s="18"/>
      <c r="F192" s="19"/>
    </row>
    <row r="193" spans="3:6" x14ac:dyDescent="0.3">
      <c r="C193" s="24">
        <f t="shared" si="2"/>
        <v>0</v>
      </c>
      <c r="D193" s="17"/>
      <c r="E193" s="18"/>
      <c r="F193" s="19"/>
    </row>
    <row r="194" spans="3:6" x14ac:dyDescent="0.3">
      <c r="C194" s="24">
        <f t="shared" si="2"/>
        <v>0</v>
      </c>
      <c r="D194" s="17"/>
      <c r="E194" s="18"/>
      <c r="F194" s="19"/>
    </row>
    <row r="195" spans="3:6" x14ac:dyDescent="0.3">
      <c r="C195" s="24">
        <f t="shared" si="2"/>
        <v>0</v>
      </c>
      <c r="D195" s="17"/>
      <c r="E195" s="18"/>
      <c r="F195" s="19"/>
    </row>
    <row r="196" spans="3:6" x14ac:dyDescent="0.3">
      <c r="C196" s="24">
        <f t="shared" si="2"/>
        <v>0</v>
      </c>
      <c r="D196" s="17"/>
      <c r="E196" s="18"/>
      <c r="F196" s="19"/>
    </row>
    <row r="197" spans="3:6" x14ac:dyDescent="0.3">
      <c r="C197" s="24">
        <f t="shared" si="2"/>
        <v>0</v>
      </c>
      <c r="D197" s="17"/>
      <c r="E197" s="18"/>
      <c r="F197" s="19"/>
    </row>
    <row r="198" spans="3:6" x14ac:dyDescent="0.3">
      <c r="C198" s="24">
        <f t="shared" ref="C198:C261" si="3">IF(D198&gt;0,IF(F198="Nej",D198,IF(AND(F198="Fremover",StartmånedINT&lt;=MONTH(D198),Startår&gt;=YEAR(D198)),DATE(Startår,MONTH(D198),DAY(D198)),IF(AND(F198="Fremover",StartmånedINT&gt;MONTH(D198),Startår&gt;=YEAR(D198)),DATE(Startår+1,MONTH(D198),DAY(D198)),IF(AND(F198="Bagud",StartmånedINT&lt;=MONTH(D198),Startår&lt;=YEAR(D198)),DATE(Startår,MONTH(D198),DAY(D198)),IF(AND(F198="Bagud",StartmånedINT&gt;MONTH(D198),Startår&lt;=YEAR(D198)),DATE(Startår+1,MONTH(D198),DAY(D198)),IF(AND(F198="Altid",StartmånedINT&lt;=MONTH(D198)),DATE(Startår,MONTH(D198),DAY(D198)),IF(AND(F198="Altid",StartmånedINT&gt;MONTH(D198)),DATE(Startår+1,MONTH(D198),DAY(D198)),D198))))))),0)</f>
        <v>0</v>
      </c>
      <c r="D198" s="17"/>
      <c r="E198" s="18"/>
      <c r="F198" s="19"/>
    </row>
    <row r="199" spans="3:6" x14ac:dyDescent="0.3">
      <c r="C199" s="24">
        <f t="shared" si="3"/>
        <v>0</v>
      </c>
      <c r="D199" s="17"/>
      <c r="E199" s="18"/>
      <c r="F199" s="19"/>
    </row>
    <row r="200" spans="3:6" x14ac:dyDescent="0.3">
      <c r="C200" s="24">
        <f t="shared" si="3"/>
        <v>0</v>
      </c>
      <c r="D200" s="17"/>
      <c r="E200" s="18"/>
      <c r="F200" s="19"/>
    </row>
    <row r="201" spans="3:6" x14ac:dyDescent="0.3">
      <c r="C201" s="24">
        <f t="shared" si="3"/>
        <v>0</v>
      </c>
      <c r="D201" s="17"/>
      <c r="E201" s="18"/>
      <c r="F201" s="19"/>
    </row>
    <row r="202" spans="3:6" x14ac:dyDescent="0.3">
      <c r="C202" s="24">
        <f t="shared" si="3"/>
        <v>0</v>
      </c>
      <c r="D202" s="17"/>
      <c r="E202" s="18"/>
      <c r="F202" s="19"/>
    </row>
    <row r="203" spans="3:6" x14ac:dyDescent="0.3">
      <c r="C203" s="24">
        <f t="shared" si="3"/>
        <v>0</v>
      </c>
      <c r="D203" s="17"/>
      <c r="E203" s="18"/>
      <c r="F203" s="19"/>
    </row>
    <row r="204" spans="3:6" x14ac:dyDescent="0.3">
      <c r="C204" s="24">
        <f t="shared" si="3"/>
        <v>0</v>
      </c>
      <c r="D204" s="17"/>
      <c r="E204" s="18"/>
      <c r="F204" s="19"/>
    </row>
    <row r="205" spans="3:6" x14ac:dyDescent="0.3">
      <c r="C205" s="24">
        <f t="shared" si="3"/>
        <v>0</v>
      </c>
      <c r="D205" s="17"/>
      <c r="E205" s="18"/>
      <c r="F205" s="19"/>
    </row>
    <row r="206" spans="3:6" x14ac:dyDescent="0.3">
      <c r="C206" s="24">
        <f t="shared" si="3"/>
        <v>0</v>
      </c>
      <c r="D206" s="17"/>
      <c r="E206" s="18"/>
      <c r="F206" s="19"/>
    </row>
    <row r="207" spans="3:6" x14ac:dyDescent="0.3">
      <c r="C207" s="24">
        <f t="shared" si="3"/>
        <v>0</v>
      </c>
      <c r="D207" s="17"/>
      <c r="E207" s="18"/>
      <c r="F207" s="19"/>
    </row>
    <row r="208" spans="3:6" x14ac:dyDescent="0.3">
      <c r="C208" s="24">
        <f t="shared" si="3"/>
        <v>0</v>
      </c>
      <c r="D208" s="17"/>
      <c r="E208" s="18"/>
      <c r="F208" s="19"/>
    </row>
    <row r="209" spans="3:6" x14ac:dyDescent="0.3">
      <c r="C209" s="24">
        <f t="shared" si="3"/>
        <v>0</v>
      </c>
      <c r="D209" s="17"/>
      <c r="E209" s="18"/>
      <c r="F209" s="19"/>
    </row>
    <row r="210" spans="3:6" x14ac:dyDescent="0.3">
      <c r="C210" s="24">
        <f t="shared" si="3"/>
        <v>0</v>
      </c>
      <c r="D210" s="17"/>
      <c r="E210" s="18"/>
      <c r="F210" s="19"/>
    </row>
    <row r="211" spans="3:6" x14ac:dyDescent="0.3">
      <c r="C211" s="24">
        <f t="shared" si="3"/>
        <v>0</v>
      </c>
      <c r="D211" s="17"/>
      <c r="E211" s="18"/>
      <c r="F211" s="19"/>
    </row>
    <row r="212" spans="3:6" x14ac:dyDescent="0.3">
      <c r="C212" s="24">
        <f t="shared" si="3"/>
        <v>0</v>
      </c>
      <c r="D212" s="17"/>
      <c r="E212" s="18"/>
      <c r="F212" s="19"/>
    </row>
    <row r="213" spans="3:6" x14ac:dyDescent="0.3">
      <c r="C213" s="24">
        <f t="shared" si="3"/>
        <v>0</v>
      </c>
      <c r="D213" s="17"/>
      <c r="E213" s="18"/>
      <c r="F213" s="19"/>
    </row>
    <row r="214" spans="3:6" x14ac:dyDescent="0.3">
      <c r="C214" s="24">
        <f t="shared" si="3"/>
        <v>0</v>
      </c>
      <c r="D214" s="17"/>
      <c r="E214" s="18"/>
      <c r="F214" s="19"/>
    </row>
    <row r="215" spans="3:6" x14ac:dyDescent="0.3">
      <c r="C215" s="24">
        <f t="shared" si="3"/>
        <v>0</v>
      </c>
      <c r="D215" s="17"/>
      <c r="E215" s="18"/>
      <c r="F215" s="19"/>
    </row>
    <row r="216" spans="3:6" x14ac:dyDescent="0.3">
      <c r="C216" s="24">
        <f t="shared" si="3"/>
        <v>0</v>
      </c>
      <c r="D216" s="17"/>
      <c r="E216" s="18"/>
      <c r="F216" s="19"/>
    </row>
    <row r="217" spans="3:6" x14ac:dyDescent="0.3">
      <c r="C217" s="24">
        <f t="shared" si="3"/>
        <v>0</v>
      </c>
      <c r="D217" s="17"/>
      <c r="E217" s="18"/>
      <c r="F217" s="19"/>
    </row>
    <row r="218" spans="3:6" x14ac:dyDescent="0.3">
      <c r="C218" s="24">
        <f t="shared" si="3"/>
        <v>0</v>
      </c>
      <c r="D218" s="17"/>
      <c r="E218" s="18"/>
      <c r="F218" s="19"/>
    </row>
    <row r="219" spans="3:6" x14ac:dyDescent="0.3">
      <c r="C219" s="24">
        <f t="shared" si="3"/>
        <v>0</v>
      </c>
      <c r="D219" s="17"/>
      <c r="E219" s="18"/>
      <c r="F219" s="19"/>
    </row>
    <row r="220" spans="3:6" x14ac:dyDescent="0.3">
      <c r="C220" s="24">
        <f t="shared" si="3"/>
        <v>0</v>
      </c>
      <c r="D220" s="17"/>
      <c r="E220" s="18"/>
      <c r="F220" s="19"/>
    </row>
    <row r="221" spans="3:6" x14ac:dyDescent="0.3">
      <c r="C221" s="24">
        <f t="shared" si="3"/>
        <v>0</v>
      </c>
      <c r="D221" s="17"/>
      <c r="E221" s="18"/>
      <c r="F221" s="19"/>
    </row>
    <row r="222" spans="3:6" x14ac:dyDescent="0.3">
      <c r="C222" s="24">
        <f t="shared" si="3"/>
        <v>0</v>
      </c>
      <c r="D222" s="17"/>
      <c r="E222" s="18"/>
      <c r="F222" s="19"/>
    </row>
    <row r="223" spans="3:6" x14ac:dyDescent="0.3">
      <c r="C223" s="24">
        <f t="shared" si="3"/>
        <v>0</v>
      </c>
      <c r="D223" s="17"/>
      <c r="E223" s="18"/>
      <c r="F223" s="19"/>
    </row>
    <row r="224" spans="3:6" x14ac:dyDescent="0.3">
      <c r="C224" s="24">
        <f t="shared" si="3"/>
        <v>0</v>
      </c>
      <c r="D224" s="17"/>
      <c r="E224" s="18"/>
      <c r="F224" s="19"/>
    </row>
    <row r="225" spans="3:6" x14ac:dyDescent="0.3">
      <c r="C225" s="24">
        <f t="shared" si="3"/>
        <v>0</v>
      </c>
      <c r="D225" s="17"/>
      <c r="E225" s="18"/>
      <c r="F225" s="19"/>
    </row>
    <row r="226" spans="3:6" x14ac:dyDescent="0.3">
      <c r="C226" s="24">
        <f t="shared" si="3"/>
        <v>0</v>
      </c>
      <c r="D226" s="17"/>
      <c r="E226" s="18"/>
      <c r="F226" s="19"/>
    </row>
    <row r="227" spans="3:6" x14ac:dyDescent="0.3">
      <c r="C227" s="24">
        <f t="shared" si="3"/>
        <v>0</v>
      </c>
      <c r="D227" s="17"/>
      <c r="E227" s="18"/>
      <c r="F227" s="19"/>
    </row>
    <row r="228" spans="3:6" x14ac:dyDescent="0.3">
      <c r="C228" s="24">
        <f t="shared" si="3"/>
        <v>0</v>
      </c>
      <c r="D228" s="17"/>
      <c r="E228" s="18"/>
      <c r="F228" s="19"/>
    </row>
    <row r="229" spans="3:6" x14ac:dyDescent="0.3">
      <c r="C229" s="24">
        <f t="shared" si="3"/>
        <v>0</v>
      </c>
      <c r="D229" s="17"/>
      <c r="E229" s="18"/>
      <c r="F229" s="19"/>
    </row>
    <row r="230" spans="3:6" x14ac:dyDescent="0.3">
      <c r="C230" s="24">
        <f t="shared" si="3"/>
        <v>0</v>
      </c>
      <c r="D230" s="17"/>
      <c r="E230" s="18"/>
      <c r="F230" s="19"/>
    </row>
    <row r="231" spans="3:6" x14ac:dyDescent="0.3">
      <c r="C231" s="24">
        <f t="shared" si="3"/>
        <v>0</v>
      </c>
      <c r="D231" s="17"/>
      <c r="E231" s="18"/>
      <c r="F231" s="19"/>
    </row>
    <row r="232" spans="3:6" x14ac:dyDescent="0.3">
      <c r="C232" s="24">
        <f t="shared" si="3"/>
        <v>0</v>
      </c>
      <c r="D232" s="17"/>
      <c r="E232" s="18"/>
      <c r="F232" s="19"/>
    </row>
    <row r="233" spans="3:6" x14ac:dyDescent="0.3">
      <c r="C233" s="24">
        <f t="shared" si="3"/>
        <v>0</v>
      </c>
      <c r="D233" s="17"/>
      <c r="E233" s="18"/>
      <c r="F233" s="19"/>
    </row>
    <row r="234" spans="3:6" x14ac:dyDescent="0.3">
      <c r="C234" s="24">
        <f t="shared" si="3"/>
        <v>0</v>
      </c>
      <c r="D234" s="17"/>
      <c r="E234" s="18"/>
      <c r="F234" s="19"/>
    </row>
    <row r="235" spans="3:6" x14ac:dyDescent="0.3">
      <c r="C235" s="24">
        <f t="shared" si="3"/>
        <v>0</v>
      </c>
      <c r="D235" s="17"/>
      <c r="E235" s="18"/>
      <c r="F235" s="19"/>
    </row>
    <row r="236" spans="3:6" x14ac:dyDescent="0.3">
      <c r="C236" s="24">
        <f t="shared" si="3"/>
        <v>0</v>
      </c>
      <c r="D236" s="17"/>
      <c r="E236" s="18"/>
      <c r="F236" s="19"/>
    </row>
    <row r="237" spans="3:6" x14ac:dyDescent="0.3">
      <c r="C237" s="24">
        <f t="shared" si="3"/>
        <v>0</v>
      </c>
      <c r="D237" s="17"/>
      <c r="E237" s="18"/>
      <c r="F237" s="19"/>
    </row>
    <row r="238" spans="3:6" x14ac:dyDescent="0.3">
      <c r="C238" s="24">
        <f t="shared" si="3"/>
        <v>0</v>
      </c>
      <c r="D238" s="17"/>
      <c r="E238" s="18"/>
      <c r="F238" s="19"/>
    </row>
    <row r="239" spans="3:6" x14ac:dyDescent="0.3">
      <c r="C239" s="24">
        <f t="shared" si="3"/>
        <v>0</v>
      </c>
      <c r="D239" s="17"/>
      <c r="E239" s="18"/>
      <c r="F239" s="19"/>
    </row>
    <row r="240" spans="3:6" x14ac:dyDescent="0.3">
      <c r="C240" s="24">
        <f t="shared" si="3"/>
        <v>0</v>
      </c>
      <c r="D240" s="17"/>
      <c r="E240" s="18"/>
      <c r="F240" s="19"/>
    </row>
    <row r="241" spans="3:6" x14ac:dyDescent="0.3">
      <c r="C241" s="24">
        <f t="shared" si="3"/>
        <v>0</v>
      </c>
      <c r="D241" s="17"/>
      <c r="E241" s="18"/>
      <c r="F241" s="19"/>
    </row>
    <row r="242" spans="3:6" x14ac:dyDescent="0.3">
      <c r="C242" s="24">
        <f t="shared" si="3"/>
        <v>0</v>
      </c>
      <c r="D242" s="17"/>
      <c r="E242" s="18"/>
      <c r="F242" s="19"/>
    </row>
    <row r="243" spans="3:6" x14ac:dyDescent="0.3">
      <c r="C243" s="24">
        <f t="shared" si="3"/>
        <v>0</v>
      </c>
      <c r="D243" s="17"/>
      <c r="E243" s="18"/>
      <c r="F243" s="19"/>
    </row>
    <row r="244" spans="3:6" x14ac:dyDescent="0.3">
      <c r="C244" s="24">
        <f t="shared" si="3"/>
        <v>0</v>
      </c>
      <c r="D244" s="17"/>
      <c r="E244" s="18"/>
      <c r="F244" s="19"/>
    </row>
    <row r="245" spans="3:6" x14ac:dyDescent="0.3">
      <c r="C245" s="24">
        <f t="shared" si="3"/>
        <v>0</v>
      </c>
      <c r="D245" s="17"/>
      <c r="E245" s="18"/>
      <c r="F245" s="19"/>
    </row>
    <row r="246" spans="3:6" x14ac:dyDescent="0.3">
      <c r="C246" s="24">
        <f t="shared" si="3"/>
        <v>0</v>
      </c>
      <c r="D246" s="17"/>
      <c r="E246" s="18"/>
      <c r="F246" s="19"/>
    </row>
    <row r="247" spans="3:6" x14ac:dyDescent="0.3">
      <c r="C247" s="24">
        <f t="shared" si="3"/>
        <v>0</v>
      </c>
      <c r="D247" s="17"/>
      <c r="E247" s="18"/>
      <c r="F247" s="19"/>
    </row>
    <row r="248" spans="3:6" x14ac:dyDescent="0.3">
      <c r="C248" s="24">
        <f t="shared" si="3"/>
        <v>0</v>
      </c>
      <c r="D248" s="17"/>
      <c r="E248" s="18"/>
      <c r="F248" s="19"/>
    </row>
    <row r="249" spans="3:6" x14ac:dyDescent="0.3">
      <c r="C249" s="24">
        <f t="shared" si="3"/>
        <v>0</v>
      </c>
      <c r="D249" s="17"/>
      <c r="E249" s="18"/>
      <c r="F249" s="19"/>
    </row>
    <row r="250" spans="3:6" x14ac:dyDescent="0.3">
      <c r="C250" s="24">
        <f t="shared" si="3"/>
        <v>0</v>
      </c>
      <c r="D250" s="17"/>
      <c r="E250" s="18"/>
      <c r="F250" s="19"/>
    </row>
    <row r="251" spans="3:6" x14ac:dyDescent="0.3">
      <c r="C251" s="24">
        <f t="shared" si="3"/>
        <v>0</v>
      </c>
      <c r="D251" s="17"/>
      <c r="E251" s="18"/>
      <c r="F251" s="19"/>
    </row>
    <row r="252" spans="3:6" x14ac:dyDescent="0.3">
      <c r="C252" s="24">
        <f t="shared" si="3"/>
        <v>0</v>
      </c>
      <c r="D252" s="17"/>
      <c r="E252" s="18"/>
      <c r="F252" s="19"/>
    </row>
    <row r="253" spans="3:6" x14ac:dyDescent="0.3">
      <c r="C253" s="24">
        <f t="shared" si="3"/>
        <v>0</v>
      </c>
      <c r="D253" s="17"/>
      <c r="E253" s="18"/>
      <c r="F253" s="19"/>
    </row>
    <row r="254" spans="3:6" x14ac:dyDescent="0.3">
      <c r="C254" s="24">
        <f t="shared" si="3"/>
        <v>0</v>
      </c>
      <c r="D254" s="17"/>
      <c r="E254" s="18"/>
      <c r="F254" s="19"/>
    </row>
    <row r="255" spans="3:6" x14ac:dyDescent="0.3">
      <c r="C255" s="24">
        <f t="shared" si="3"/>
        <v>0</v>
      </c>
      <c r="D255" s="17"/>
      <c r="E255" s="18"/>
      <c r="F255" s="19"/>
    </row>
    <row r="256" spans="3:6" x14ac:dyDescent="0.3">
      <c r="C256" s="24">
        <f t="shared" si="3"/>
        <v>0</v>
      </c>
      <c r="D256" s="17"/>
      <c r="E256" s="18"/>
      <c r="F256" s="19"/>
    </row>
    <row r="257" spans="3:6" x14ac:dyDescent="0.3">
      <c r="C257" s="24">
        <f t="shared" si="3"/>
        <v>0</v>
      </c>
      <c r="D257" s="17"/>
      <c r="E257" s="18"/>
      <c r="F257" s="19"/>
    </row>
    <row r="258" spans="3:6" x14ac:dyDescent="0.3">
      <c r="C258" s="24">
        <f t="shared" si="3"/>
        <v>0</v>
      </c>
      <c r="D258" s="17"/>
      <c r="E258" s="18"/>
      <c r="F258" s="19"/>
    </row>
    <row r="259" spans="3:6" x14ac:dyDescent="0.3">
      <c r="C259" s="24">
        <f t="shared" si="3"/>
        <v>0</v>
      </c>
      <c r="D259" s="17"/>
      <c r="E259" s="18"/>
      <c r="F259" s="19"/>
    </row>
    <row r="260" spans="3:6" x14ac:dyDescent="0.3">
      <c r="C260" s="24">
        <f t="shared" si="3"/>
        <v>0</v>
      </c>
      <c r="D260" s="17"/>
      <c r="E260" s="18"/>
      <c r="F260" s="19"/>
    </row>
    <row r="261" spans="3:6" x14ac:dyDescent="0.3">
      <c r="C261" s="24">
        <f t="shared" si="3"/>
        <v>0</v>
      </c>
      <c r="D261" s="17"/>
      <c r="E261" s="18"/>
      <c r="F261" s="19"/>
    </row>
    <row r="262" spans="3:6" x14ac:dyDescent="0.3">
      <c r="C262" s="24">
        <f t="shared" ref="C262:C325" si="4">IF(D262&gt;0,IF(F262="Nej",D262,IF(AND(F262="Fremover",StartmånedINT&lt;=MONTH(D262),Startår&gt;=YEAR(D262)),DATE(Startår,MONTH(D262),DAY(D262)),IF(AND(F262="Fremover",StartmånedINT&gt;MONTH(D262),Startår&gt;=YEAR(D262)),DATE(Startår+1,MONTH(D262),DAY(D262)),IF(AND(F262="Bagud",StartmånedINT&lt;=MONTH(D262),Startår&lt;=YEAR(D262)),DATE(Startår,MONTH(D262),DAY(D262)),IF(AND(F262="Bagud",StartmånedINT&gt;MONTH(D262),Startår&lt;=YEAR(D262)),DATE(Startår+1,MONTH(D262),DAY(D262)),IF(AND(F262="Altid",StartmånedINT&lt;=MONTH(D262)),DATE(Startår,MONTH(D262),DAY(D262)),IF(AND(F262="Altid",StartmånedINT&gt;MONTH(D262)),DATE(Startår+1,MONTH(D262),DAY(D262)),D262))))))),0)</f>
        <v>0</v>
      </c>
      <c r="D262" s="17"/>
      <c r="E262" s="18"/>
      <c r="F262" s="19"/>
    </row>
    <row r="263" spans="3:6" x14ac:dyDescent="0.3">
      <c r="C263" s="24">
        <f t="shared" si="4"/>
        <v>0</v>
      </c>
      <c r="D263" s="17"/>
      <c r="E263" s="18"/>
      <c r="F263" s="19"/>
    </row>
    <row r="264" spans="3:6" x14ac:dyDescent="0.3">
      <c r="C264" s="24">
        <f t="shared" si="4"/>
        <v>0</v>
      </c>
      <c r="D264" s="17"/>
      <c r="E264" s="18"/>
      <c r="F264" s="19"/>
    </row>
    <row r="265" spans="3:6" x14ac:dyDescent="0.3">
      <c r="C265" s="24">
        <f t="shared" si="4"/>
        <v>0</v>
      </c>
      <c r="D265" s="17"/>
      <c r="E265" s="18"/>
      <c r="F265" s="19"/>
    </row>
    <row r="266" spans="3:6" x14ac:dyDescent="0.3">
      <c r="C266" s="24">
        <f t="shared" si="4"/>
        <v>0</v>
      </c>
      <c r="D266" s="17"/>
      <c r="E266" s="18"/>
      <c r="F266" s="19"/>
    </row>
    <row r="267" spans="3:6" x14ac:dyDescent="0.3">
      <c r="C267" s="24">
        <f t="shared" si="4"/>
        <v>0</v>
      </c>
      <c r="D267" s="17"/>
      <c r="E267" s="18"/>
      <c r="F267" s="19"/>
    </row>
    <row r="268" spans="3:6" x14ac:dyDescent="0.3">
      <c r="C268" s="24">
        <f t="shared" si="4"/>
        <v>0</v>
      </c>
      <c r="D268" s="17"/>
      <c r="E268" s="18"/>
      <c r="F268" s="19"/>
    </row>
    <row r="269" spans="3:6" x14ac:dyDescent="0.3">
      <c r="C269" s="24">
        <f t="shared" si="4"/>
        <v>0</v>
      </c>
      <c r="D269" s="17"/>
      <c r="E269" s="18"/>
      <c r="F269" s="19"/>
    </row>
    <row r="270" spans="3:6" x14ac:dyDescent="0.3">
      <c r="C270" s="24">
        <f t="shared" si="4"/>
        <v>0</v>
      </c>
      <c r="D270" s="17"/>
      <c r="E270" s="18"/>
      <c r="F270" s="19"/>
    </row>
    <row r="271" spans="3:6" x14ac:dyDescent="0.3">
      <c r="C271" s="24">
        <f t="shared" si="4"/>
        <v>0</v>
      </c>
      <c r="D271" s="17"/>
      <c r="E271" s="18"/>
      <c r="F271" s="19"/>
    </row>
    <row r="272" spans="3:6" x14ac:dyDescent="0.3">
      <c r="C272" s="24">
        <f t="shared" si="4"/>
        <v>0</v>
      </c>
      <c r="D272" s="17"/>
      <c r="E272" s="18"/>
      <c r="F272" s="19"/>
    </row>
    <row r="273" spans="3:6" x14ac:dyDescent="0.3">
      <c r="C273" s="24">
        <f t="shared" si="4"/>
        <v>0</v>
      </c>
      <c r="D273" s="17"/>
      <c r="E273" s="18"/>
      <c r="F273" s="19"/>
    </row>
    <row r="274" spans="3:6" x14ac:dyDescent="0.3">
      <c r="C274" s="24">
        <f t="shared" si="4"/>
        <v>0</v>
      </c>
      <c r="D274" s="17"/>
      <c r="E274" s="18"/>
      <c r="F274" s="19"/>
    </row>
    <row r="275" spans="3:6" x14ac:dyDescent="0.3">
      <c r="C275" s="24">
        <f t="shared" si="4"/>
        <v>0</v>
      </c>
      <c r="D275" s="17"/>
      <c r="E275" s="18"/>
      <c r="F275" s="19"/>
    </row>
    <row r="276" spans="3:6" x14ac:dyDescent="0.3">
      <c r="C276" s="24">
        <f t="shared" si="4"/>
        <v>0</v>
      </c>
      <c r="D276" s="17"/>
      <c r="E276" s="18"/>
      <c r="F276" s="19"/>
    </row>
    <row r="277" spans="3:6" x14ac:dyDescent="0.3">
      <c r="C277" s="24">
        <f t="shared" si="4"/>
        <v>0</v>
      </c>
      <c r="D277" s="17"/>
      <c r="E277" s="18"/>
      <c r="F277" s="19"/>
    </row>
    <row r="278" spans="3:6" x14ac:dyDescent="0.3">
      <c r="C278" s="24">
        <f t="shared" si="4"/>
        <v>0</v>
      </c>
      <c r="D278" s="17"/>
      <c r="E278" s="18"/>
      <c r="F278" s="19"/>
    </row>
    <row r="279" spans="3:6" x14ac:dyDescent="0.3">
      <c r="C279" s="24">
        <f t="shared" si="4"/>
        <v>0</v>
      </c>
      <c r="D279" s="17"/>
      <c r="E279" s="18"/>
      <c r="F279" s="19"/>
    </row>
    <row r="280" spans="3:6" x14ac:dyDescent="0.3">
      <c r="C280" s="24">
        <f t="shared" si="4"/>
        <v>0</v>
      </c>
      <c r="D280" s="17"/>
      <c r="E280" s="18"/>
      <c r="F280" s="19"/>
    </row>
    <row r="281" spans="3:6" x14ac:dyDescent="0.3">
      <c r="C281" s="24">
        <f t="shared" si="4"/>
        <v>0</v>
      </c>
      <c r="D281" s="17"/>
      <c r="E281" s="18"/>
      <c r="F281" s="19"/>
    </row>
    <row r="282" spans="3:6" x14ac:dyDescent="0.3">
      <c r="C282" s="24">
        <f t="shared" si="4"/>
        <v>0</v>
      </c>
      <c r="D282" s="17"/>
      <c r="E282" s="18"/>
      <c r="F282" s="19"/>
    </row>
    <row r="283" spans="3:6" x14ac:dyDescent="0.3">
      <c r="C283" s="24">
        <f t="shared" si="4"/>
        <v>0</v>
      </c>
      <c r="D283" s="17"/>
      <c r="E283" s="18"/>
      <c r="F283" s="19"/>
    </row>
    <row r="284" spans="3:6" x14ac:dyDescent="0.3">
      <c r="C284" s="24">
        <f t="shared" si="4"/>
        <v>0</v>
      </c>
      <c r="D284" s="17"/>
      <c r="E284" s="18"/>
      <c r="F284" s="19"/>
    </row>
    <row r="285" spans="3:6" x14ac:dyDescent="0.3">
      <c r="C285" s="24">
        <f t="shared" si="4"/>
        <v>0</v>
      </c>
      <c r="D285" s="17"/>
      <c r="E285" s="18"/>
      <c r="F285" s="19"/>
    </row>
    <row r="286" spans="3:6" x14ac:dyDescent="0.3">
      <c r="C286" s="24">
        <f t="shared" si="4"/>
        <v>0</v>
      </c>
      <c r="D286" s="17"/>
      <c r="E286" s="18"/>
      <c r="F286" s="19"/>
    </row>
    <row r="287" spans="3:6" x14ac:dyDescent="0.3">
      <c r="C287" s="24">
        <f t="shared" si="4"/>
        <v>0</v>
      </c>
      <c r="D287" s="17"/>
      <c r="E287" s="18"/>
      <c r="F287" s="19"/>
    </row>
    <row r="288" spans="3:6" x14ac:dyDescent="0.3">
      <c r="C288" s="24">
        <f t="shared" si="4"/>
        <v>0</v>
      </c>
      <c r="D288" s="17"/>
      <c r="E288" s="18"/>
      <c r="F288" s="19"/>
    </row>
    <row r="289" spans="3:6" x14ac:dyDescent="0.3">
      <c r="C289" s="24">
        <f t="shared" si="4"/>
        <v>0</v>
      </c>
      <c r="D289" s="17"/>
      <c r="E289" s="18"/>
      <c r="F289" s="19"/>
    </row>
    <row r="290" spans="3:6" x14ac:dyDescent="0.3">
      <c r="C290" s="24">
        <f t="shared" si="4"/>
        <v>0</v>
      </c>
      <c r="D290" s="17"/>
      <c r="E290" s="18"/>
      <c r="F290" s="19"/>
    </row>
    <row r="291" spans="3:6" x14ac:dyDescent="0.3">
      <c r="C291" s="24">
        <f t="shared" si="4"/>
        <v>0</v>
      </c>
      <c r="D291" s="17"/>
      <c r="E291" s="18"/>
      <c r="F291" s="19"/>
    </row>
    <row r="292" spans="3:6" x14ac:dyDescent="0.3">
      <c r="C292" s="24">
        <f t="shared" si="4"/>
        <v>0</v>
      </c>
      <c r="D292" s="17"/>
      <c r="E292" s="18"/>
      <c r="F292" s="19"/>
    </row>
    <row r="293" spans="3:6" x14ac:dyDescent="0.3">
      <c r="C293" s="24">
        <f t="shared" si="4"/>
        <v>0</v>
      </c>
      <c r="D293" s="17"/>
      <c r="E293" s="18"/>
      <c r="F293" s="19"/>
    </row>
    <row r="294" spans="3:6" x14ac:dyDescent="0.3">
      <c r="C294" s="24">
        <f t="shared" si="4"/>
        <v>0</v>
      </c>
      <c r="D294" s="17"/>
      <c r="E294" s="18"/>
      <c r="F294" s="19"/>
    </row>
    <row r="295" spans="3:6" x14ac:dyDescent="0.3">
      <c r="C295" s="24">
        <f t="shared" si="4"/>
        <v>0</v>
      </c>
      <c r="D295" s="17"/>
      <c r="E295" s="18"/>
      <c r="F295" s="19"/>
    </row>
    <row r="296" spans="3:6" x14ac:dyDescent="0.3">
      <c r="C296" s="24">
        <f t="shared" si="4"/>
        <v>0</v>
      </c>
      <c r="D296" s="17"/>
      <c r="E296" s="18"/>
      <c r="F296" s="19"/>
    </row>
    <row r="297" spans="3:6" x14ac:dyDescent="0.3">
      <c r="C297" s="24">
        <f t="shared" si="4"/>
        <v>0</v>
      </c>
      <c r="D297" s="17"/>
      <c r="E297" s="18"/>
      <c r="F297" s="19"/>
    </row>
    <row r="298" spans="3:6" x14ac:dyDescent="0.3">
      <c r="C298" s="24">
        <f t="shared" si="4"/>
        <v>0</v>
      </c>
      <c r="D298" s="17"/>
      <c r="E298" s="18"/>
      <c r="F298" s="19"/>
    </row>
    <row r="299" spans="3:6" x14ac:dyDescent="0.3">
      <c r="C299" s="24">
        <f t="shared" si="4"/>
        <v>0</v>
      </c>
      <c r="D299" s="17"/>
      <c r="E299" s="18"/>
      <c r="F299" s="19"/>
    </row>
    <row r="300" spans="3:6" x14ac:dyDescent="0.3">
      <c r="C300" s="24">
        <f t="shared" si="4"/>
        <v>0</v>
      </c>
      <c r="D300" s="17"/>
      <c r="E300" s="18"/>
      <c r="F300" s="19"/>
    </row>
    <row r="301" spans="3:6" x14ac:dyDescent="0.3">
      <c r="C301" s="24">
        <f t="shared" si="4"/>
        <v>0</v>
      </c>
      <c r="D301" s="17"/>
      <c r="E301" s="18"/>
      <c r="F301" s="19"/>
    </row>
    <row r="302" spans="3:6" x14ac:dyDescent="0.3">
      <c r="C302" s="24">
        <f t="shared" si="4"/>
        <v>0</v>
      </c>
      <c r="D302" s="17"/>
      <c r="E302" s="18"/>
      <c r="F302" s="19"/>
    </row>
    <row r="303" spans="3:6" x14ac:dyDescent="0.3">
      <c r="C303" s="24">
        <f t="shared" si="4"/>
        <v>0</v>
      </c>
      <c r="D303" s="17"/>
      <c r="E303" s="18"/>
      <c r="F303" s="19"/>
    </row>
    <row r="304" spans="3:6" x14ac:dyDescent="0.3">
      <c r="C304" s="24">
        <f t="shared" si="4"/>
        <v>0</v>
      </c>
      <c r="D304" s="17"/>
      <c r="E304" s="18"/>
      <c r="F304" s="19"/>
    </row>
    <row r="305" spans="3:6" x14ac:dyDescent="0.3">
      <c r="C305" s="24">
        <f t="shared" si="4"/>
        <v>0</v>
      </c>
      <c r="D305" s="17"/>
      <c r="E305" s="18"/>
      <c r="F305" s="19"/>
    </row>
    <row r="306" spans="3:6" x14ac:dyDescent="0.3">
      <c r="C306" s="24">
        <f t="shared" si="4"/>
        <v>0</v>
      </c>
      <c r="D306" s="17"/>
      <c r="E306" s="18"/>
      <c r="F306" s="19"/>
    </row>
    <row r="307" spans="3:6" x14ac:dyDescent="0.3">
      <c r="C307" s="24">
        <f t="shared" si="4"/>
        <v>0</v>
      </c>
      <c r="D307" s="17"/>
      <c r="E307" s="18"/>
      <c r="F307" s="19"/>
    </row>
    <row r="308" spans="3:6" x14ac:dyDescent="0.3">
      <c r="C308" s="24">
        <f t="shared" si="4"/>
        <v>0</v>
      </c>
      <c r="D308" s="17"/>
      <c r="E308" s="18"/>
      <c r="F308" s="19"/>
    </row>
    <row r="309" spans="3:6" x14ac:dyDescent="0.3">
      <c r="C309" s="24">
        <f t="shared" si="4"/>
        <v>0</v>
      </c>
      <c r="D309" s="17"/>
      <c r="E309" s="18"/>
      <c r="F309" s="19"/>
    </row>
    <row r="310" spans="3:6" x14ac:dyDescent="0.3">
      <c r="C310" s="24">
        <f t="shared" si="4"/>
        <v>0</v>
      </c>
      <c r="D310" s="17"/>
      <c r="E310" s="18"/>
      <c r="F310" s="19"/>
    </row>
    <row r="311" spans="3:6" x14ac:dyDescent="0.3">
      <c r="C311" s="24">
        <f t="shared" si="4"/>
        <v>0</v>
      </c>
      <c r="D311" s="17"/>
      <c r="E311" s="18"/>
      <c r="F311" s="19"/>
    </row>
    <row r="312" spans="3:6" x14ac:dyDescent="0.3">
      <c r="C312" s="24">
        <f t="shared" si="4"/>
        <v>0</v>
      </c>
      <c r="D312" s="17"/>
      <c r="E312" s="18"/>
      <c r="F312" s="19"/>
    </row>
    <row r="313" spans="3:6" x14ac:dyDescent="0.3">
      <c r="C313" s="24">
        <f t="shared" si="4"/>
        <v>0</v>
      </c>
      <c r="D313" s="17"/>
      <c r="E313" s="18"/>
      <c r="F313" s="19"/>
    </row>
    <row r="314" spans="3:6" x14ac:dyDescent="0.3">
      <c r="C314" s="24">
        <f t="shared" si="4"/>
        <v>0</v>
      </c>
      <c r="D314" s="17"/>
      <c r="E314" s="18"/>
      <c r="F314" s="19"/>
    </row>
    <row r="315" spans="3:6" x14ac:dyDescent="0.3">
      <c r="C315" s="24">
        <f t="shared" si="4"/>
        <v>0</v>
      </c>
      <c r="D315" s="17"/>
      <c r="E315" s="18"/>
      <c r="F315" s="19"/>
    </row>
    <row r="316" spans="3:6" x14ac:dyDescent="0.3">
      <c r="C316" s="24">
        <f t="shared" si="4"/>
        <v>0</v>
      </c>
      <c r="D316" s="17"/>
      <c r="E316" s="18"/>
      <c r="F316" s="19"/>
    </row>
    <row r="317" spans="3:6" x14ac:dyDescent="0.3">
      <c r="C317" s="24">
        <f t="shared" si="4"/>
        <v>0</v>
      </c>
      <c r="D317" s="17"/>
      <c r="E317" s="18"/>
      <c r="F317" s="19"/>
    </row>
    <row r="318" spans="3:6" x14ac:dyDescent="0.3">
      <c r="C318" s="24">
        <f t="shared" si="4"/>
        <v>0</v>
      </c>
      <c r="D318" s="17"/>
      <c r="E318" s="18"/>
      <c r="F318" s="19"/>
    </row>
    <row r="319" spans="3:6" x14ac:dyDescent="0.3">
      <c r="C319" s="24">
        <f t="shared" si="4"/>
        <v>0</v>
      </c>
      <c r="D319" s="17"/>
      <c r="E319" s="18"/>
      <c r="F319" s="19"/>
    </row>
    <row r="320" spans="3:6" x14ac:dyDescent="0.3">
      <c r="C320" s="24">
        <f t="shared" si="4"/>
        <v>0</v>
      </c>
      <c r="D320" s="17"/>
      <c r="E320" s="18"/>
      <c r="F320" s="19"/>
    </row>
    <row r="321" spans="3:6" x14ac:dyDescent="0.3">
      <c r="C321" s="24">
        <f t="shared" si="4"/>
        <v>0</v>
      </c>
      <c r="D321" s="17"/>
      <c r="E321" s="18"/>
      <c r="F321" s="19"/>
    </row>
    <row r="322" spans="3:6" x14ac:dyDescent="0.3">
      <c r="C322" s="24">
        <f t="shared" si="4"/>
        <v>0</v>
      </c>
      <c r="D322" s="17"/>
      <c r="E322" s="18"/>
      <c r="F322" s="19"/>
    </row>
    <row r="323" spans="3:6" x14ac:dyDescent="0.3">
      <c r="C323" s="24">
        <f t="shared" si="4"/>
        <v>0</v>
      </c>
      <c r="D323" s="17"/>
      <c r="E323" s="18"/>
      <c r="F323" s="19"/>
    </row>
    <row r="324" spans="3:6" x14ac:dyDescent="0.3">
      <c r="C324" s="24">
        <f t="shared" si="4"/>
        <v>0</v>
      </c>
      <c r="D324" s="17"/>
      <c r="E324" s="18"/>
      <c r="F324" s="19"/>
    </row>
    <row r="325" spans="3:6" x14ac:dyDescent="0.3">
      <c r="C325" s="24">
        <f t="shared" si="4"/>
        <v>0</v>
      </c>
      <c r="D325" s="17"/>
      <c r="E325" s="18"/>
      <c r="F325" s="19"/>
    </row>
    <row r="326" spans="3:6" x14ac:dyDescent="0.3">
      <c r="C326" s="24">
        <f t="shared" ref="C326:C371" si="5">IF(D326&gt;0,IF(F326="Nej",D326,IF(AND(F326="Fremover",StartmånedINT&lt;=MONTH(D326),Startår&gt;=YEAR(D326)),DATE(Startår,MONTH(D326),DAY(D326)),IF(AND(F326="Fremover",StartmånedINT&gt;MONTH(D326),Startår&gt;=YEAR(D326)),DATE(Startår+1,MONTH(D326),DAY(D326)),IF(AND(F326="Bagud",StartmånedINT&lt;=MONTH(D326),Startår&lt;=YEAR(D326)),DATE(Startår,MONTH(D326),DAY(D326)),IF(AND(F326="Bagud",StartmånedINT&gt;MONTH(D326),Startår&lt;=YEAR(D326)),DATE(Startår+1,MONTH(D326),DAY(D326)),IF(AND(F326="Altid",StartmånedINT&lt;=MONTH(D326)),DATE(Startår,MONTH(D326),DAY(D326)),IF(AND(F326="Altid",StartmånedINT&gt;MONTH(D326)),DATE(Startår+1,MONTH(D326),DAY(D326)),D326))))))),0)</f>
        <v>0</v>
      </c>
      <c r="D326" s="17"/>
      <c r="E326" s="18"/>
      <c r="F326" s="19"/>
    </row>
    <row r="327" spans="3:6" x14ac:dyDescent="0.3">
      <c r="C327" s="24">
        <f t="shared" si="5"/>
        <v>0</v>
      </c>
      <c r="D327" s="17"/>
      <c r="E327" s="18"/>
      <c r="F327" s="19"/>
    </row>
    <row r="328" spans="3:6" x14ac:dyDescent="0.3">
      <c r="C328" s="24">
        <f t="shared" si="5"/>
        <v>0</v>
      </c>
      <c r="D328" s="17"/>
      <c r="E328" s="18"/>
      <c r="F328" s="19"/>
    </row>
    <row r="329" spans="3:6" x14ac:dyDescent="0.3">
      <c r="C329" s="24">
        <f t="shared" si="5"/>
        <v>0</v>
      </c>
      <c r="D329" s="17"/>
      <c r="E329" s="18"/>
      <c r="F329" s="19"/>
    </row>
    <row r="330" spans="3:6" x14ac:dyDescent="0.3">
      <c r="C330" s="24">
        <f t="shared" si="5"/>
        <v>0</v>
      </c>
      <c r="D330" s="17"/>
      <c r="E330" s="18"/>
      <c r="F330" s="19"/>
    </row>
    <row r="331" spans="3:6" x14ac:dyDescent="0.3">
      <c r="C331" s="24">
        <f t="shared" si="5"/>
        <v>0</v>
      </c>
      <c r="D331" s="17"/>
      <c r="E331" s="18"/>
      <c r="F331" s="19"/>
    </row>
    <row r="332" spans="3:6" x14ac:dyDescent="0.3">
      <c r="C332" s="24">
        <f t="shared" si="5"/>
        <v>0</v>
      </c>
      <c r="D332" s="17"/>
      <c r="E332" s="18"/>
      <c r="F332" s="19"/>
    </row>
    <row r="333" spans="3:6" x14ac:dyDescent="0.3">
      <c r="C333" s="24">
        <f t="shared" si="5"/>
        <v>0</v>
      </c>
      <c r="D333" s="17"/>
      <c r="E333" s="18"/>
      <c r="F333" s="19"/>
    </row>
    <row r="334" spans="3:6" x14ac:dyDescent="0.3">
      <c r="C334" s="24">
        <f t="shared" si="5"/>
        <v>0</v>
      </c>
      <c r="D334" s="17"/>
      <c r="E334" s="18"/>
      <c r="F334" s="19"/>
    </row>
    <row r="335" spans="3:6" x14ac:dyDescent="0.3">
      <c r="C335" s="24">
        <f t="shared" si="5"/>
        <v>0</v>
      </c>
      <c r="D335" s="17"/>
      <c r="E335" s="18"/>
      <c r="F335" s="19"/>
    </row>
    <row r="336" spans="3:6" x14ac:dyDescent="0.3">
      <c r="C336" s="24">
        <f t="shared" si="5"/>
        <v>0</v>
      </c>
      <c r="D336" s="17"/>
      <c r="E336" s="18"/>
      <c r="F336" s="19"/>
    </row>
    <row r="337" spans="3:6" x14ac:dyDescent="0.3">
      <c r="C337" s="24">
        <f t="shared" si="5"/>
        <v>0</v>
      </c>
      <c r="D337" s="17"/>
      <c r="E337" s="18"/>
      <c r="F337" s="19"/>
    </row>
    <row r="338" spans="3:6" x14ac:dyDescent="0.3">
      <c r="C338" s="24">
        <f t="shared" si="5"/>
        <v>0</v>
      </c>
      <c r="D338" s="17"/>
      <c r="E338" s="18"/>
      <c r="F338" s="19"/>
    </row>
    <row r="339" spans="3:6" x14ac:dyDescent="0.3">
      <c r="C339" s="24">
        <f t="shared" si="5"/>
        <v>0</v>
      </c>
      <c r="D339" s="17"/>
      <c r="E339" s="18"/>
      <c r="F339" s="19"/>
    </row>
    <row r="340" spans="3:6" x14ac:dyDescent="0.3">
      <c r="C340" s="24">
        <f t="shared" si="5"/>
        <v>0</v>
      </c>
      <c r="D340" s="17"/>
      <c r="E340" s="18"/>
      <c r="F340" s="19"/>
    </row>
    <row r="341" spans="3:6" x14ac:dyDescent="0.3">
      <c r="C341" s="24">
        <f t="shared" si="5"/>
        <v>0</v>
      </c>
      <c r="D341" s="17"/>
      <c r="E341" s="18"/>
      <c r="F341" s="19"/>
    </row>
    <row r="342" spans="3:6" x14ac:dyDescent="0.3">
      <c r="C342" s="24">
        <f t="shared" si="5"/>
        <v>0</v>
      </c>
      <c r="D342" s="17"/>
      <c r="E342" s="18"/>
      <c r="F342" s="19"/>
    </row>
    <row r="343" spans="3:6" x14ac:dyDescent="0.3">
      <c r="C343" s="24">
        <f t="shared" si="5"/>
        <v>0</v>
      </c>
      <c r="D343" s="17"/>
      <c r="E343" s="18"/>
      <c r="F343" s="19"/>
    </row>
    <row r="344" spans="3:6" x14ac:dyDescent="0.3">
      <c r="C344" s="24">
        <f t="shared" si="5"/>
        <v>0</v>
      </c>
      <c r="D344" s="17"/>
      <c r="E344" s="18"/>
      <c r="F344" s="19"/>
    </row>
    <row r="345" spans="3:6" x14ac:dyDescent="0.3">
      <c r="C345" s="24">
        <f t="shared" si="5"/>
        <v>0</v>
      </c>
      <c r="D345" s="17"/>
      <c r="E345" s="18"/>
      <c r="F345" s="19"/>
    </row>
    <row r="346" spans="3:6" x14ac:dyDescent="0.3">
      <c r="C346" s="24">
        <f t="shared" si="5"/>
        <v>0</v>
      </c>
      <c r="D346" s="17"/>
      <c r="E346" s="18"/>
      <c r="F346" s="19"/>
    </row>
    <row r="347" spans="3:6" x14ac:dyDescent="0.3">
      <c r="C347" s="24">
        <f t="shared" si="5"/>
        <v>0</v>
      </c>
      <c r="D347" s="17"/>
      <c r="E347" s="18"/>
      <c r="F347" s="19"/>
    </row>
    <row r="348" spans="3:6" x14ac:dyDescent="0.3">
      <c r="C348" s="24">
        <f t="shared" si="5"/>
        <v>0</v>
      </c>
      <c r="D348" s="17"/>
      <c r="E348" s="18"/>
      <c r="F348" s="19"/>
    </row>
    <row r="349" spans="3:6" x14ac:dyDescent="0.3">
      <c r="C349" s="24">
        <f t="shared" si="5"/>
        <v>0</v>
      </c>
      <c r="D349" s="17"/>
      <c r="E349" s="18"/>
      <c r="F349" s="19"/>
    </row>
    <row r="350" spans="3:6" x14ac:dyDescent="0.3">
      <c r="C350" s="24">
        <f t="shared" si="5"/>
        <v>0</v>
      </c>
      <c r="D350" s="17"/>
      <c r="E350" s="18"/>
      <c r="F350" s="19"/>
    </row>
    <row r="351" spans="3:6" x14ac:dyDescent="0.3">
      <c r="C351" s="24">
        <f t="shared" si="5"/>
        <v>0</v>
      </c>
      <c r="D351" s="17"/>
      <c r="E351" s="18"/>
      <c r="F351" s="19"/>
    </row>
    <row r="352" spans="3:6" x14ac:dyDescent="0.3">
      <c r="C352" s="24">
        <f t="shared" si="5"/>
        <v>0</v>
      </c>
      <c r="D352" s="17"/>
      <c r="E352" s="18"/>
      <c r="F352" s="19"/>
    </row>
    <row r="353" spans="3:6" x14ac:dyDescent="0.3">
      <c r="C353" s="24">
        <f t="shared" si="5"/>
        <v>0</v>
      </c>
      <c r="D353" s="17"/>
      <c r="E353" s="18"/>
      <c r="F353" s="19"/>
    </row>
    <row r="354" spans="3:6" x14ac:dyDescent="0.3">
      <c r="C354" s="24">
        <f t="shared" si="5"/>
        <v>0</v>
      </c>
      <c r="D354" s="17"/>
      <c r="E354" s="18"/>
      <c r="F354" s="19"/>
    </row>
    <row r="355" spans="3:6" x14ac:dyDescent="0.3">
      <c r="C355" s="24">
        <f t="shared" si="5"/>
        <v>0</v>
      </c>
      <c r="D355" s="17"/>
      <c r="E355" s="18"/>
      <c r="F355" s="19"/>
    </row>
    <row r="356" spans="3:6" x14ac:dyDescent="0.3">
      <c r="C356" s="24">
        <f t="shared" si="5"/>
        <v>0</v>
      </c>
      <c r="D356" s="17"/>
      <c r="E356" s="18"/>
      <c r="F356" s="19"/>
    </row>
    <row r="357" spans="3:6" x14ac:dyDescent="0.3">
      <c r="C357" s="24">
        <f t="shared" si="5"/>
        <v>0</v>
      </c>
      <c r="D357" s="17"/>
      <c r="E357" s="18"/>
      <c r="F357" s="19"/>
    </row>
    <row r="358" spans="3:6" x14ac:dyDescent="0.3">
      <c r="C358" s="24">
        <f t="shared" si="5"/>
        <v>0</v>
      </c>
      <c r="D358" s="17"/>
      <c r="E358" s="18"/>
      <c r="F358" s="19"/>
    </row>
    <row r="359" spans="3:6" x14ac:dyDescent="0.3">
      <c r="C359" s="24">
        <f t="shared" si="5"/>
        <v>0</v>
      </c>
      <c r="D359" s="17"/>
      <c r="E359" s="18"/>
      <c r="F359" s="19"/>
    </row>
    <row r="360" spans="3:6" x14ac:dyDescent="0.3">
      <c r="C360" s="24">
        <f t="shared" si="5"/>
        <v>0</v>
      </c>
      <c r="D360" s="17"/>
      <c r="E360" s="18"/>
      <c r="F360" s="19"/>
    </row>
    <row r="361" spans="3:6" x14ac:dyDescent="0.3">
      <c r="C361" s="24">
        <f t="shared" si="5"/>
        <v>0</v>
      </c>
      <c r="D361" s="17"/>
      <c r="E361" s="18"/>
      <c r="F361" s="19"/>
    </row>
    <row r="362" spans="3:6" x14ac:dyDescent="0.3">
      <c r="C362" s="24">
        <f t="shared" si="5"/>
        <v>0</v>
      </c>
      <c r="D362" s="17"/>
      <c r="E362" s="18"/>
      <c r="F362" s="19"/>
    </row>
    <row r="363" spans="3:6" x14ac:dyDescent="0.3">
      <c r="C363" s="24">
        <f t="shared" si="5"/>
        <v>0</v>
      </c>
      <c r="D363" s="17"/>
      <c r="E363" s="18"/>
      <c r="F363" s="19"/>
    </row>
    <row r="364" spans="3:6" x14ac:dyDescent="0.3">
      <c r="C364" s="24">
        <f t="shared" si="5"/>
        <v>0</v>
      </c>
      <c r="D364" s="17"/>
      <c r="E364" s="18"/>
      <c r="F364" s="19"/>
    </row>
    <row r="365" spans="3:6" x14ac:dyDescent="0.3">
      <c r="C365" s="24">
        <f t="shared" si="5"/>
        <v>0</v>
      </c>
      <c r="D365" s="17"/>
      <c r="E365" s="18"/>
      <c r="F365" s="19"/>
    </row>
    <row r="366" spans="3:6" x14ac:dyDescent="0.3">
      <c r="C366" s="24">
        <f t="shared" si="5"/>
        <v>0</v>
      </c>
      <c r="D366" s="17"/>
      <c r="E366" s="18"/>
      <c r="F366" s="19"/>
    </row>
    <row r="367" spans="3:6" x14ac:dyDescent="0.3">
      <c r="C367" s="24">
        <f t="shared" si="5"/>
        <v>0</v>
      </c>
      <c r="D367" s="17"/>
      <c r="E367" s="18"/>
      <c r="F367" s="19"/>
    </row>
    <row r="368" spans="3:6" x14ac:dyDescent="0.3">
      <c r="C368" s="24">
        <f t="shared" si="5"/>
        <v>0</v>
      </c>
      <c r="D368" s="17"/>
      <c r="E368" s="18"/>
      <c r="F368" s="19"/>
    </row>
    <row r="369" spans="3:6" x14ac:dyDescent="0.3">
      <c r="C369" s="24">
        <f t="shared" si="5"/>
        <v>0</v>
      </c>
      <c r="D369" s="17"/>
      <c r="E369" s="18"/>
      <c r="F369" s="19"/>
    </row>
    <row r="370" spans="3:6" x14ac:dyDescent="0.3">
      <c r="C370" s="24">
        <f t="shared" si="5"/>
        <v>0</v>
      </c>
      <c r="D370" s="17"/>
      <c r="E370" s="18"/>
      <c r="F370" s="19"/>
    </row>
    <row r="371" spans="3:6" x14ac:dyDescent="0.3">
      <c r="C371" s="24">
        <f t="shared" si="5"/>
        <v>0</v>
      </c>
      <c r="D371" s="17"/>
      <c r="E371" s="18"/>
      <c r="F371" s="19"/>
    </row>
  </sheetData>
  <sheetProtection algorithmName="SHA-512" hashValue="QcKlIxehF3htNTXGci2lV8hGih6n8cG+9HI6gJQzPvEiVuP6F3DkhCBD3Vz0CwNpYMbpO0Aeu89uRqOyEuyXOQ==" saltValue="BJbCOVvsAgJAgC6J8tDkZg==" spinCount="100000" sheet="1" sort="0" autoFilter="0"/>
  <autoFilter ref="D4:F371" xr:uid="{D69799EE-6A3D-4455-AC62-A78EC55C72FD}">
    <sortState xmlns:xlrd2="http://schemas.microsoft.com/office/spreadsheetml/2017/richdata2" ref="D7:F371">
      <sortCondition descending="1" ref="D4:D371"/>
    </sortState>
  </autoFilter>
  <mergeCells count="5">
    <mergeCell ref="A1:B1"/>
    <mergeCell ref="D3:F3"/>
    <mergeCell ref="D4:D5"/>
    <mergeCell ref="E4:E5"/>
    <mergeCell ref="F4:F5"/>
  </mergeCells>
  <phoneticPr fontId="40" type="noConversion"/>
  <dataValidations count="1">
    <dataValidation type="list" allowBlank="1" showInputMessage="1" showErrorMessage="1" sqref="F6:F371" xr:uid="{DA7DC3FF-4F15-416F-B867-9CF82E699A5B}">
      <formula1>"Altid,Fremover,Bagud,Nej"</formula1>
    </dataValidation>
  </dataValidations>
  <hyperlinks>
    <hyperlink ref="A1:B1" location="'   '!A1" display="&lt;&lt;&lt; Tilbage til kalender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2"/>
  <dimension ref="A1:R64"/>
  <sheetViews>
    <sheetView zoomScaleNormal="100" workbookViewId="0"/>
  </sheetViews>
  <sheetFormatPr defaultColWidth="9.109375" defaultRowHeight="14.4" x14ac:dyDescent="0.3"/>
  <cols>
    <col min="1" max="1" width="13.6640625" style="20" bestFit="1" customWidth="1"/>
    <col min="2" max="2" width="15.88671875" style="20" customWidth="1"/>
    <col min="3" max="3" width="15.109375" style="20" customWidth="1"/>
    <col min="4" max="4" width="10.88671875" style="20" bestFit="1" customWidth="1"/>
    <col min="5" max="5" width="9.109375" style="20"/>
    <col min="6" max="6" width="10.33203125" style="20" bestFit="1" customWidth="1"/>
    <col min="7" max="7" width="14" style="20" customWidth="1"/>
    <col min="8" max="8" width="10.33203125" style="20" bestFit="1" customWidth="1"/>
    <col min="9" max="9" width="17.5546875" style="20" bestFit="1" customWidth="1"/>
    <col min="10" max="10" width="10.33203125" style="20" bestFit="1" customWidth="1"/>
    <col min="11" max="16384" width="9.109375" style="20"/>
  </cols>
  <sheetData>
    <row r="1" spans="1:18" x14ac:dyDescent="0.3">
      <c r="A1" s="37" t="s">
        <v>25</v>
      </c>
      <c r="B1" s="20" t="s">
        <v>2</v>
      </c>
      <c r="D1" s="20" t="s">
        <v>21</v>
      </c>
      <c r="E1" s="20" t="s">
        <v>22</v>
      </c>
      <c r="G1" s="20">
        <f>Startår</f>
        <v>2025</v>
      </c>
      <c r="H1" s="20">
        <f>IF(' '!G2=12,'   '!D2+1,'   '!D2)</f>
        <v>2025</v>
      </c>
      <c r="I1" s="20">
        <f>IF(' '!H2=12,H1+1,H1)</f>
        <v>2025</v>
      </c>
      <c r="J1" s="20">
        <f>IF(' '!I2=12,I1+1,I1)</f>
        <v>2025</v>
      </c>
      <c r="K1" s="20">
        <f>IF(' '!J2=12,J1+1,J1)</f>
        <v>2025</v>
      </c>
      <c r="L1" s="20">
        <f>IF(' '!K2=12,K1+1,K1)</f>
        <v>2025</v>
      </c>
      <c r="M1" s="20">
        <f>IF(' '!L2=12,' '!L1+1,' '!L1)</f>
        <v>2025</v>
      </c>
      <c r="N1" s="20">
        <f>IF(M2=12,M1+1,M1)</f>
        <v>2025</v>
      </c>
      <c r="O1" s="20">
        <f>IF(N2=12,N1+1,N1)</f>
        <v>2025</v>
      </c>
      <c r="P1" s="20">
        <f>IF(O2=12,O1+1,O1)</f>
        <v>2025</v>
      </c>
      <c r="Q1" s="20">
        <f>IF(P2=12,P1+1,P1)</f>
        <v>2025</v>
      </c>
      <c r="R1" s="20">
        <f>IF(Q2=12,Q1+1,Q1)</f>
        <v>2025</v>
      </c>
    </row>
    <row r="2" spans="1:18" x14ac:dyDescent="0.3">
      <c r="A2" s="34">
        <f>IF([0]!VisHelligdage="Dansk",' '!F17,IF([0]!VisHelligdage="Norsk",' '!H17,IF([0]!VisHelligdage="Svenska",' '!J17,0)))</f>
        <v>45658</v>
      </c>
      <c r="B2" s="35" t="str">
        <f>IF([0]!VisHelligdage="Dansk",' '!G17,IF([0]!VisHelligdage="Norsk",' '!I17,IF([0]!VisHelligdage="Svenska",' '!K17,0)))</f>
        <v>Nytår</v>
      </c>
      <c r="D2" s="20" t="str">
        <f>PROPER(TEXT(DATE(Startår,' '!E2,1),"mmmm"))</f>
        <v>Januar</v>
      </c>
      <c r="E2" s="20">
        <v>1</v>
      </c>
      <c r="G2" s="20">
        <f>VLOOKUP(Startmåned,D2:E13,2,FALSE)</f>
        <v>1</v>
      </c>
      <c r="H2" s="20">
        <f t="shared" ref="H2:R2" si="0">IF(G2=12,1,G2+1)</f>
        <v>2</v>
      </c>
      <c r="I2" s="20">
        <f t="shared" si="0"/>
        <v>3</v>
      </c>
      <c r="J2" s="20">
        <f t="shared" si="0"/>
        <v>4</v>
      </c>
      <c r="K2" s="20">
        <f t="shared" si="0"/>
        <v>5</v>
      </c>
      <c r="L2" s="20">
        <f t="shared" si="0"/>
        <v>6</v>
      </c>
      <c r="M2" s="20">
        <f t="shared" si="0"/>
        <v>7</v>
      </c>
      <c r="N2" s="20">
        <f t="shared" si="0"/>
        <v>8</v>
      </c>
      <c r="O2" s="20">
        <f t="shared" si="0"/>
        <v>9</v>
      </c>
      <c r="P2" s="20">
        <f t="shared" si="0"/>
        <v>10</v>
      </c>
      <c r="Q2" s="20">
        <f t="shared" si="0"/>
        <v>11</v>
      </c>
      <c r="R2" s="20">
        <f t="shared" si="0"/>
        <v>12</v>
      </c>
    </row>
    <row r="3" spans="1:18" x14ac:dyDescent="0.3">
      <c r="A3" s="34">
        <f>IF([0]!VisHelligdage="Dansk",' '!F18,IF([0]!VisHelligdage="Norsk",' '!H18,IF([0]!VisHelligdage="Svenska",' '!J18,0)))</f>
        <v>45760</v>
      </c>
      <c r="B3" s="35" t="str">
        <f>IF([0]!VisHelligdage="Dansk",' '!G18,IF([0]!VisHelligdage="Norsk",' '!I18,IF([0]!VisHelligdage="Svenska",' '!K18,0)))</f>
        <v>Palmesøndag</v>
      </c>
      <c r="D3" s="20" t="str">
        <f>PROPER(TEXT(DATE(Startår,' '!E3,1),"mmmm"))</f>
        <v>Februar</v>
      </c>
      <c r="E3" s="20">
        <v>2</v>
      </c>
    </row>
    <row r="4" spans="1:18" x14ac:dyDescent="0.3">
      <c r="A4" s="34">
        <f>IF([0]!VisHelligdage="Dansk",' '!F19,IF([0]!VisHelligdage="Norsk",' '!H19,IF([0]!VisHelligdage="Svenska",' '!J19,0)))</f>
        <v>45764</v>
      </c>
      <c r="B4" s="35" t="str">
        <f>IF([0]!VisHelligdage="Dansk",' '!G19,IF([0]!VisHelligdage="Norsk",' '!I19,IF([0]!VisHelligdage="Svenska",' '!K19,0)))</f>
        <v>Skærtorsdag</v>
      </c>
      <c r="D4" s="20" t="str">
        <f>PROPER(TEXT(DATE(Startår,' '!E4,1),"mmmm"))</f>
        <v>Marts</v>
      </c>
      <c r="E4" s="20">
        <v>3</v>
      </c>
    </row>
    <row r="5" spans="1:18" x14ac:dyDescent="0.3">
      <c r="A5" s="34">
        <f>IF([0]!VisHelligdage="Dansk",' '!F20,IF([0]!VisHelligdage="Norsk",' '!H20,IF([0]!VisHelligdage="Svenska",' '!J20,0)))</f>
        <v>45765</v>
      </c>
      <c r="B5" s="35" t="str">
        <f>IF([0]!VisHelligdage="Dansk",' '!G20,IF([0]!VisHelligdage="Norsk",' '!I20,IF([0]!VisHelligdage="Svenska",' '!K20,0)))</f>
        <v>Langfredag</v>
      </c>
      <c r="D5" s="20" t="str">
        <f>PROPER(TEXT(DATE(Startår,' '!E5,1),"mmmm"))</f>
        <v>April</v>
      </c>
      <c r="E5" s="20">
        <v>4</v>
      </c>
    </row>
    <row r="6" spans="1:18" x14ac:dyDescent="0.3">
      <c r="A6" s="34">
        <f>IF([0]!VisHelligdage="Dansk",' '!F21,IF([0]!VisHelligdage="Norsk",' '!H21,IF([0]!VisHelligdage="Svenska",' '!J21,0)))</f>
        <v>45767</v>
      </c>
      <c r="B6" s="35" t="str">
        <f>IF([0]!VisHelligdage="Dansk",' '!G21,IF([0]!VisHelligdage="Norsk",' '!I21,IF([0]!VisHelligdage="Svenska",' '!K21,0)))</f>
        <v>Påskedag</v>
      </c>
      <c r="D6" s="20" t="str">
        <f>PROPER(TEXT(DATE(Startår,' '!E6,1),"mmmm"))</f>
        <v>Maj</v>
      </c>
      <c r="E6" s="20">
        <v>5</v>
      </c>
    </row>
    <row r="7" spans="1:18" x14ac:dyDescent="0.3">
      <c r="A7" s="34">
        <f>IF([0]!VisHelligdage="Dansk",' '!F22,IF([0]!VisHelligdage="Norsk",' '!H22,IF([0]!VisHelligdage="Svenska",' '!J22,0)))</f>
        <v>45768</v>
      </c>
      <c r="B7" s="35" t="str">
        <f>IF([0]!VisHelligdage="Dansk",' '!G22,IF([0]!VisHelligdage="Norsk",' '!I22,IF([0]!VisHelligdage="Svenska",' '!K22,0)))</f>
        <v>2. påskedag</v>
      </c>
      <c r="D7" s="20" t="str">
        <f>PROPER(TEXT(DATE(Startår,' '!E7,1),"mmmm"))</f>
        <v>Juni</v>
      </c>
      <c r="E7" s="20">
        <v>6</v>
      </c>
    </row>
    <row r="8" spans="1:18" x14ac:dyDescent="0.3">
      <c r="A8" s="34">
        <f>IF([0]!VisHelligdage="Dansk",' '!F23,IF([0]!VisHelligdage="Norsk",' '!H23,IF([0]!VisHelligdage="Svenska",' '!J23,0)))</f>
        <v>0</v>
      </c>
      <c r="B8" s="35" t="str">
        <f>IF([0]!VisHelligdage="Dansk",' '!G23,IF([0]!VisHelligdage="Norsk",' '!I23,IF([0]!VisHelligdage="Svenska",' '!K23,0)))</f>
        <v>Bededag</v>
      </c>
      <c r="D8" s="20" t="str">
        <f>PROPER(TEXT(DATE(Startår,' '!E8,1),"mmmm"))</f>
        <v>Juli</v>
      </c>
      <c r="E8" s="20">
        <v>7</v>
      </c>
    </row>
    <row r="9" spans="1:18" x14ac:dyDescent="0.3">
      <c r="A9" s="34">
        <f>IF([0]!VisHelligdage="Dansk",' '!F24,IF([0]!VisHelligdage="Norsk",' '!H24,IF([0]!VisHelligdage="Svenska",' '!J24,0)))</f>
        <v>45806</v>
      </c>
      <c r="B9" s="35" t="str">
        <f>IF([0]!VisHelligdage="Dansk",' '!G24,IF([0]!VisHelligdage="Norsk",' '!I24,IF([0]!VisHelligdage="Svenska",' '!K24,0)))</f>
        <v>Kristi himmelfart</v>
      </c>
      <c r="D9" s="20" t="str">
        <f>PROPER(TEXT(DATE(Startår,' '!E9,1),"mmmm"))</f>
        <v>August</v>
      </c>
      <c r="E9" s="20">
        <v>8</v>
      </c>
    </row>
    <row r="10" spans="1:18" x14ac:dyDescent="0.3">
      <c r="A10" s="34">
        <f>IF([0]!VisHelligdage="Dansk",' '!F25,IF([0]!VisHelligdage="Norsk",' '!H25,IF([0]!VisHelligdage="Svenska",' '!J25,0)))</f>
        <v>45816</v>
      </c>
      <c r="B10" s="35" t="str">
        <f>IF([0]!VisHelligdage="Dansk",' '!G25,IF([0]!VisHelligdage="Norsk",' '!I25,IF([0]!VisHelligdage="Svenska",' '!K25,0)))</f>
        <v>Pinsedag</v>
      </c>
      <c r="D10" s="20" t="str">
        <f>PROPER(TEXT(DATE(Startår,' '!E10,1),"mmmm"))</f>
        <v>September</v>
      </c>
      <c r="E10" s="20">
        <v>9</v>
      </c>
    </row>
    <row r="11" spans="1:18" x14ac:dyDescent="0.3">
      <c r="A11" s="34">
        <f>IF([0]!VisHelligdage="Dansk",' '!F26,IF([0]!VisHelligdage="Norsk",' '!H26,IF([0]!VisHelligdage="Svenska",' '!J26,0)))</f>
        <v>45817</v>
      </c>
      <c r="B11" s="35" t="str">
        <f>IF([0]!VisHelligdage="Dansk",' '!G26,IF([0]!VisHelligdage="Norsk",' '!I26,IF([0]!VisHelligdage="Svenska",' '!K26,0)))</f>
        <v>2. pinsedag</v>
      </c>
      <c r="D11" s="20" t="str">
        <f>PROPER(TEXT(DATE(Startår,' '!E11,1),"mmmm"))</f>
        <v>Oktober</v>
      </c>
      <c r="E11" s="20">
        <v>10</v>
      </c>
    </row>
    <row r="12" spans="1:18" x14ac:dyDescent="0.3">
      <c r="A12" s="34">
        <f>IF([0]!VisHelligdage="Dansk",' '!F27,IF([0]!VisHelligdage="Norsk",' '!H27,IF([0]!VisHelligdage="Svenska",' '!J27,0)))</f>
        <v>45813</v>
      </c>
      <c r="B12" s="35" t="str">
        <f>IF([0]!VisHelligdage="Dansk",' '!G27,IF([0]!VisHelligdage="Norsk",' '!I27,IF([0]!VisHelligdage="Svenska",' '!K27,0)))</f>
        <v>Grundlovsdag</v>
      </c>
      <c r="D12" s="20" t="str">
        <f>PROPER(TEXT(DATE(Startår,' '!E12,1),"mmmm"))</f>
        <v>November</v>
      </c>
      <c r="E12" s="20">
        <v>11</v>
      </c>
    </row>
    <row r="13" spans="1:18" x14ac:dyDescent="0.3">
      <c r="A13" s="34">
        <f>IF([0]!VisHelligdage="Dansk",' '!F28,IF([0]!VisHelligdage="Norsk",' '!H28,IF([0]!VisHelligdage="Svenska",' '!J28,0)))</f>
        <v>46016</v>
      </c>
      <c r="B13" s="35" t="str">
        <f>IF([0]!VisHelligdage="Dansk",' '!G28,IF([0]!VisHelligdage="Norsk",' '!I28,IF([0]!VisHelligdage="Svenska",' '!K28,0)))</f>
        <v>1. juledag</v>
      </c>
      <c r="D13" s="20" t="str">
        <f>PROPER(TEXT(DATE(Startår,' '!E13,1),"mmmm"))</f>
        <v>December</v>
      </c>
      <c r="E13" s="20">
        <v>12</v>
      </c>
    </row>
    <row r="14" spans="1:18" x14ac:dyDescent="0.3">
      <c r="A14" s="34">
        <f>IF([0]!VisHelligdage="Dansk",' '!F29,IF([0]!VisHelligdage="Norsk",' '!H29,IF([0]!VisHelligdage="Svenska",' '!J29,0)))</f>
        <v>46017</v>
      </c>
      <c r="B14" s="35" t="str">
        <f>IF([0]!VisHelligdage="Dansk",' '!G29,IF([0]!VisHelligdage="Norsk",' '!I29,IF([0]!VisHelligdage="Svenska",' '!K29,0)))</f>
        <v>2. juledag</v>
      </c>
    </row>
    <row r="15" spans="1:18" x14ac:dyDescent="0.3">
      <c r="A15" s="34">
        <f>IF([0]!VisHelligdage="Dansk",' '!F30,IF([0]!VisHelligdage="Norsk",' '!H30,IF([0]!VisHelligdage="Svenska",' '!J30,0)))</f>
        <v>0</v>
      </c>
      <c r="B15" s="35">
        <f>IF([0]!VisHelligdage="Dansk",' '!G30,IF([0]!VisHelligdage="Norsk",' '!I30,IF([0]!VisHelligdage="Svenska",' '!K30,0)))</f>
        <v>0</v>
      </c>
      <c r="F15" s="53" t="s">
        <v>38</v>
      </c>
      <c r="G15" s="53"/>
      <c r="H15" s="53" t="s">
        <v>39</v>
      </c>
      <c r="I15" s="53"/>
      <c r="J15" s="53" t="s">
        <v>40</v>
      </c>
      <c r="K15" s="53"/>
    </row>
    <row r="16" spans="1:18" x14ac:dyDescent="0.3">
      <c r="A16" s="34">
        <f>IF([0]!VisHelligdage="Dansk",' '!F31,IF([0]!VisHelligdage="Norsk",' '!H31,IF([0]!VisHelligdage="Svenska",' '!J31,0)))</f>
        <v>0</v>
      </c>
      <c r="B16" s="35">
        <f>IF([0]!VisHelligdage="Dansk",' '!G31,IF([0]!VisHelligdage="Norsk",' '!I31,IF([0]!VisHelligdage="Svenska",' '!K31,0)))</f>
        <v>0</v>
      </c>
      <c r="F16" s="20" t="s">
        <v>25</v>
      </c>
      <c r="G16" s="20" t="s">
        <v>2</v>
      </c>
      <c r="H16" s="20" t="s">
        <v>25</v>
      </c>
      <c r="I16" s="20" t="s">
        <v>2</v>
      </c>
      <c r="J16" s="20" t="s">
        <v>25</v>
      </c>
      <c r="K16" s="20" t="s">
        <v>2</v>
      </c>
    </row>
    <row r="17" spans="1:11" x14ac:dyDescent="0.3">
      <c r="A17" s="34">
        <f>IF([0]!VisHelligdage="Dansk",' '!F32,IF([0]!VisHelligdage="Norsk",' '!H32,IF([0]!VisHelligdage="Svenska",' '!J32,0)))</f>
        <v>0</v>
      </c>
      <c r="B17" s="35">
        <f>IF([0]!VisHelligdage="Dansk",' '!G32,IF([0]!VisHelligdage="Norsk",' '!I32,IF([0]!VisHelligdage="Svenska",' '!K32,0)))</f>
        <v>0</v>
      </c>
      <c r="F17" s="34">
        <f>DATE(B54,1,1)</f>
        <v>45658</v>
      </c>
      <c r="G17" s="35" t="s">
        <v>35</v>
      </c>
      <c r="H17" s="34">
        <f>F17</f>
        <v>45658</v>
      </c>
      <c r="I17" s="20" t="s">
        <v>41</v>
      </c>
      <c r="J17" s="34">
        <f>F17</f>
        <v>45658</v>
      </c>
      <c r="K17" s="20" t="s">
        <v>48</v>
      </c>
    </row>
    <row r="18" spans="1:11" x14ac:dyDescent="0.3">
      <c r="A18" s="34">
        <f>IF([0]!VisHelligdage="Dansk",' '!F33,IF([0]!VisHelligdage="Norsk",' '!H33,IF([0]!VisHelligdage="Svenska",' '!J33,0)))</f>
        <v>0</v>
      </c>
      <c r="B18" s="35">
        <f>IF([0]!VisHelligdage="Dansk",' '!G33,IF([0]!VisHelligdage="Norsk",' '!I33,IF([0]!VisHelligdage="Svenska",' '!K33,0)))</f>
        <v>0</v>
      </c>
      <c r="F18" s="34">
        <f>F21-7</f>
        <v>45760</v>
      </c>
      <c r="G18" s="35" t="s">
        <v>28</v>
      </c>
      <c r="H18" s="34">
        <f t="shared" ref="H18:H22" si="1">F18</f>
        <v>45760</v>
      </c>
      <c r="I18" s="20" t="s">
        <v>28</v>
      </c>
    </row>
    <row r="19" spans="1:11" x14ac:dyDescent="0.3">
      <c r="A19" s="34">
        <f>IF([0]!VisHelligdage="Dansk",' '!F34,IF([0]!VisHelligdage="Norsk",' '!H34,IF([0]!VisHelligdage="Svenska",' '!J34,0)))</f>
        <v>0</v>
      </c>
      <c r="B19" s="35">
        <f>IF([0]!VisHelligdage="Dansk",' '!G34,IF([0]!VisHelligdage="Norsk",' '!I34,IF([0]!VisHelligdage="Svenska",' '!K34,0)))</f>
        <v>0</v>
      </c>
      <c r="F19" s="34">
        <f>F21-3</f>
        <v>45764</v>
      </c>
      <c r="G19" s="20" t="s">
        <v>3</v>
      </c>
      <c r="H19" s="34">
        <f t="shared" si="1"/>
        <v>45764</v>
      </c>
      <c r="I19" s="20" t="s">
        <v>42</v>
      </c>
    </row>
    <row r="20" spans="1:11" x14ac:dyDescent="0.3">
      <c r="A20" s="34">
        <f>IF([0]!VisHelligdage="Dansk",' '!F35,IF([0]!VisHelligdage="Norsk",' '!H35,IF([0]!VisHelligdage="Svenska",' '!J35,0)))</f>
        <v>0</v>
      </c>
      <c r="B20" s="35">
        <f>IF([0]!VisHelligdage="Dansk",' '!G35,IF([0]!VisHelligdage="Norsk",' '!I35,IF([0]!VisHelligdage="Svenska",' '!K35,0)))</f>
        <v>0</v>
      </c>
      <c r="F20" s="34">
        <f>F21-2</f>
        <v>45765</v>
      </c>
      <c r="G20" s="20" t="s">
        <v>4</v>
      </c>
      <c r="H20" s="34">
        <f t="shared" si="1"/>
        <v>45765</v>
      </c>
      <c r="I20" s="20" t="s">
        <v>4</v>
      </c>
      <c r="J20" s="34">
        <f>F20</f>
        <v>45765</v>
      </c>
      <c r="K20" s="20" t="s">
        <v>49</v>
      </c>
    </row>
    <row r="21" spans="1:11" x14ac:dyDescent="0.3">
      <c r="A21" s="34">
        <f>IF([0]!VisHelligdage="Dansk",' '!F36,IF([0]!VisHelligdage="Norsk",' '!H36,IF([0]!VisHelligdage="Svenska",' '!J36,0)))</f>
        <v>0</v>
      </c>
      <c r="B21" s="35">
        <f>IF([0]!VisHelligdage="Dansk",' '!G36,IF([0]!VisHelligdage="Norsk",' '!I36,IF([0]!VisHelligdage="Svenska",' '!K36,0)))</f>
        <v>0</v>
      </c>
      <c r="F21" s="34">
        <f>IF(22+B58+B59&lt;=31,DATE(B54,3,0)+IF(22+B58+B59&gt;31,IF(AND(B58=29,B59=6),19,IF(AND(B58=28,B59=6,B55&gt;10),18,B58+B59-9)),22+B58+B59),DATE(B54,4,0)+IF(22+B58+B59&gt;31,IF(AND(B58=29,B59=6),19,IF(AND(B58=28,B59=6,B55&gt;10),18,B58+B59-9)),22+B58+B59))</f>
        <v>45767</v>
      </c>
      <c r="G21" s="20" t="s">
        <v>5</v>
      </c>
      <c r="H21" s="34">
        <f t="shared" si="1"/>
        <v>45767</v>
      </c>
      <c r="I21" s="20" t="s">
        <v>43</v>
      </c>
      <c r="J21" s="34">
        <f>F21</f>
        <v>45767</v>
      </c>
      <c r="K21" s="20" t="s">
        <v>50</v>
      </c>
    </row>
    <row r="22" spans="1:11" x14ac:dyDescent="0.3">
      <c r="A22" s="34">
        <f>IF([0]!VisHelligdage="Dansk",' '!F37,IF([0]!VisHelligdage="Norsk",' '!H37,IF([0]!VisHelligdage="Svenska",' '!J37,0)))</f>
        <v>46023</v>
      </c>
      <c r="B22" s="35" t="str">
        <f>IF([0]!VisHelligdage="Dansk",' '!G37,IF([0]!VisHelligdage="Norsk",' '!I37,IF([0]!VisHelligdage="Svenska",' '!K37,0)))</f>
        <v>Nytår</v>
      </c>
      <c r="F22" s="34">
        <f>F21+1</f>
        <v>45768</v>
      </c>
      <c r="G22" s="20" t="s">
        <v>6</v>
      </c>
      <c r="H22" s="34">
        <f t="shared" si="1"/>
        <v>45768</v>
      </c>
      <c r="I22" s="20" t="s">
        <v>6</v>
      </c>
      <c r="J22" s="34">
        <f>F22</f>
        <v>45768</v>
      </c>
      <c r="K22" s="20" t="s">
        <v>51</v>
      </c>
    </row>
    <row r="23" spans="1:11" x14ac:dyDescent="0.3">
      <c r="A23" s="34">
        <f>IF([0]!VisHelligdage="Dansk",' '!F38,IF([0]!VisHelligdage="Norsk",' '!H38,IF([0]!VisHelligdage="Svenska",' '!J38,0)))</f>
        <v>46110</v>
      </c>
      <c r="B23" s="35" t="str">
        <f>IF([0]!VisHelligdage="Dansk",' '!G38,IF([0]!VisHelligdage="Norsk",' '!I38,IF([0]!VisHelligdage="Svenska",' '!K38,0)))</f>
        <v>Palmesøndag</v>
      </c>
      <c r="F23" s="34">
        <f>IF(YEAR(F21+26)&lt;=2023,F21+26,0)</f>
        <v>0</v>
      </c>
      <c r="G23" s="20" t="s">
        <v>36</v>
      </c>
    </row>
    <row r="24" spans="1:11" x14ac:dyDescent="0.3">
      <c r="A24" s="34">
        <f>IF([0]!VisHelligdage="Dansk",' '!F39,IF([0]!VisHelligdage="Norsk",' '!H39,IF([0]!VisHelligdage="Svenska",' '!J39,0)))</f>
        <v>46114</v>
      </c>
      <c r="B24" s="35" t="str">
        <f>IF([0]!VisHelligdage="Dansk",' '!G39,IF([0]!VisHelligdage="Norsk",' '!I39,IF([0]!VisHelligdage="Svenska",' '!K39,0)))</f>
        <v>Skærtorsdag</v>
      </c>
      <c r="F24" s="34">
        <f>F21+26+13</f>
        <v>45806</v>
      </c>
      <c r="G24" s="20" t="s">
        <v>37</v>
      </c>
      <c r="H24" s="34">
        <f>F24</f>
        <v>45806</v>
      </c>
      <c r="I24" s="20" t="s">
        <v>37</v>
      </c>
      <c r="J24" s="34">
        <f>F24</f>
        <v>45806</v>
      </c>
      <c r="K24" s="20" t="s">
        <v>61</v>
      </c>
    </row>
    <row r="25" spans="1:11" x14ac:dyDescent="0.3">
      <c r="A25" s="34">
        <f>IF([0]!VisHelligdage="Dansk",' '!F40,IF([0]!VisHelligdage="Norsk",' '!H40,IF([0]!VisHelligdage="Svenska",' '!J40,0)))</f>
        <v>46115</v>
      </c>
      <c r="B25" s="35" t="str">
        <f>IF([0]!VisHelligdage="Dansk",' '!G40,IF([0]!VisHelligdage="Norsk",' '!I40,IF([0]!VisHelligdage="Svenska",' '!K40,0)))</f>
        <v>Langfredag</v>
      </c>
      <c r="F25" s="34">
        <f>F24+10</f>
        <v>45816</v>
      </c>
      <c r="G25" s="20" t="str">
        <f>IF(F25=F27,"Pinsedag/Gr.lovsdag","Pinsedag")</f>
        <v>Pinsedag</v>
      </c>
      <c r="H25" s="34">
        <f t="shared" ref="H25:H26" si="2">F25</f>
        <v>45816</v>
      </c>
      <c r="I25" s="20" t="s">
        <v>46</v>
      </c>
      <c r="J25" s="34">
        <f>F25</f>
        <v>45816</v>
      </c>
      <c r="K25" s="20" t="s">
        <v>53</v>
      </c>
    </row>
    <row r="26" spans="1:11" x14ac:dyDescent="0.3">
      <c r="A26" s="34">
        <f>IF([0]!VisHelligdage="Dansk",' '!F41,IF([0]!VisHelligdage="Norsk",' '!H41,IF([0]!VisHelligdage="Svenska",' '!J41,0)))</f>
        <v>46117</v>
      </c>
      <c r="B26" s="35" t="str">
        <f>IF([0]!VisHelligdage="Dansk",' '!G41,IF([0]!VisHelligdage="Norsk",' '!I41,IF([0]!VisHelligdage="Svenska",' '!K41,0)))</f>
        <v>Påskedag</v>
      </c>
      <c r="F26" s="34">
        <f>F25+1</f>
        <v>45817</v>
      </c>
      <c r="G26" s="20" t="str">
        <f>IF(F26=F27,"2. pinsedag/Gr.lovsdag","2. pinsedag")</f>
        <v>2. pinsedag</v>
      </c>
      <c r="H26" s="34">
        <f t="shared" si="2"/>
        <v>45817</v>
      </c>
      <c r="I26" s="20" t="s">
        <v>44</v>
      </c>
    </row>
    <row r="27" spans="1:11" x14ac:dyDescent="0.3">
      <c r="A27" s="34">
        <f>IF([0]!VisHelligdage="Dansk",' '!F42,IF([0]!VisHelligdage="Norsk",' '!H42,IF([0]!VisHelligdage="Svenska",' '!J42,0)))</f>
        <v>46118</v>
      </c>
      <c r="B27" s="35" t="str">
        <f>IF([0]!VisHelligdage="Dansk",' '!G42,IF([0]!VisHelligdage="Norsk",' '!I42,IF([0]!VisHelligdage="Svenska",' '!K42,0)))</f>
        <v>2. påskedag</v>
      </c>
      <c r="F27" s="34">
        <f>DATE(B54,6,5)</f>
        <v>45813</v>
      </c>
      <c r="G27" s="35" t="s">
        <v>7</v>
      </c>
    </row>
    <row r="28" spans="1:11" x14ac:dyDescent="0.3">
      <c r="A28" s="34">
        <f>IF([0]!VisHelligdage="Dansk",' '!F43,IF([0]!VisHelligdage="Norsk",' '!H43,IF([0]!VisHelligdage="Svenska",' '!J43,0)))</f>
        <v>0</v>
      </c>
      <c r="B28" s="35" t="str">
        <f>IF([0]!VisHelligdage="Dansk",' '!G43,IF([0]!VisHelligdage="Norsk",' '!I43,IF([0]!VisHelligdage="Svenska",' '!K43,0)))</f>
        <v>Bededag</v>
      </c>
      <c r="F28" s="34">
        <f>DATE(B54,12,25)</f>
        <v>46016</v>
      </c>
      <c r="G28" s="35" t="s">
        <v>47</v>
      </c>
      <c r="H28" s="34">
        <f>F28</f>
        <v>46016</v>
      </c>
      <c r="I28" s="20" t="s">
        <v>47</v>
      </c>
      <c r="J28" s="34">
        <f>F28</f>
        <v>46016</v>
      </c>
      <c r="K28" s="20" t="s">
        <v>54</v>
      </c>
    </row>
    <row r="29" spans="1:11" x14ac:dyDescent="0.3">
      <c r="A29" s="34">
        <f>IF([0]!VisHelligdage="Dansk",' '!F44,IF([0]!VisHelligdage="Norsk",' '!H44,IF([0]!VisHelligdage="Svenska",' '!J44,0)))</f>
        <v>46156</v>
      </c>
      <c r="B29" s="35" t="str">
        <f>IF([0]!VisHelligdage="Dansk",' '!G44,IF([0]!VisHelligdage="Norsk",' '!I44,IF([0]!VisHelligdage="Svenska",' '!K44,0)))</f>
        <v>Kristi himmelfart</v>
      </c>
      <c r="F29" s="34">
        <f>A13+1</f>
        <v>46017</v>
      </c>
      <c r="G29" s="35" t="s">
        <v>8</v>
      </c>
      <c r="H29" s="34">
        <f>F29</f>
        <v>46017</v>
      </c>
      <c r="I29" s="20" t="s">
        <v>8</v>
      </c>
      <c r="J29" s="34">
        <f>F29</f>
        <v>46017</v>
      </c>
      <c r="K29" s="20" t="s">
        <v>55</v>
      </c>
    </row>
    <row r="30" spans="1:11" x14ac:dyDescent="0.3">
      <c r="A30" s="34">
        <f>IF([0]!VisHelligdage="Dansk",' '!F45,IF([0]!VisHelligdage="Norsk",' '!H45,IF([0]!VisHelligdage="Svenska",' '!J45,0)))</f>
        <v>46166</v>
      </c>
      <c r="B30" s="35" t="str">
        <f>IF([0]!VisHelligdage="Dansk",' '!G45,IF([0]!VisHelligdage="Norsk",' '!I45,IF([0]!VisHelligdage="Svenska",' '!K45,0)))</f>
        <v>Pinsedag</v>
      </c>
      <c r="F30" s="34"/>
      <c r="G30" s="35"/>
      <c r="H30" s="34">
        <f>DATE(B54,5,1)</f>
        <v>45778</v>
      </c>
      <c r="I30" s="20" t="s">
        <v>62</v>
      </c>
      <c r="J30" s="34">
        <f>DATE(B54,5,1)</f>
        <v>45778</v>
      </c>
      <c r="K30" s="20" t="s">
        <v>57</v>
      </c>
    </row>
    <row r="31" spans="1:11" x14ac:dyDescent="0.3">
      <c r="A31" s="34">
        <f>IF([0]!VisHelligdage="Dansk",' '!F46,IF([0]!VisHelligdage="Norsk",' '!H46,IF([0]!VisHelligdage="Svenska",' '!J46,0)))</f>
        <v>46167</v>
      </c>
      <c r="B31" s="35" t="str">
        <f>IF([0]!VisHelligdage="Dansk",' '!G46,IF([0]!VisHelligdage="Norsk",' '!I46,IF([0]!VisHelligdage="Svenska",' '!K46,0)))</f>
        <v>2. pinsedag</v>
      </c>
      <c r="H31" s="34">
        <f>DATE(B54,5,17)</f>
        <v>45794</v>
      </c>
      <c r="I31" s="20" t="s">
        <v>45</v>
      </c>
    </row>
    <row r="32" spans="1:11" x14ac:dyDescent="0.3">
      <c r="A32" s="34">
        <f>IF([0]!VisHelligdage="Dansk",' '!F47,IF([0]!VisHelligdage="Norsk",' '!H47,IF([0]!VisHelligdage="Svenska",' '!J47,0)))</f>
        <v>46178</v>
      </c>
      <c r="B32" s="35" t="str">
        <f>IF([0]!VisHelligdage="Dansk",' '!G47,IF([0]!VisHelligdage="Norsk",' '!I47,IF([0]!VisHelligdage="Svenska",' '!K47,0)))</f>
        <v>Grundlovsdag</v>
      </c>
      <c r="H32" s="34"/>
      <c r="J32" s="34">
        <f>DATE(B54,1,6)</f>
        <v>45663</v>
      </c>
      <c r="K32" s="20" t="s">
        <v>56</v>
      </c>
    </row>
    <row r="33" spans="1:11" x14ac:dyDescent="0.3">
      <c r="A33" s="34">
        <f>IF([0]!VisHelligdage="Dansk",' '!F48,IF([0]!VisHelligdage="Norsk",' '!H48,IF([0]!VisHelligdage="Svenska",' '!J48,0)))</f>
        <v>46381</v>
      </c>
      <c r="B33" s="35" t="str">
        <f>IF([0]!VisHelligdage="Dansk",' '!G48,IF([0]!VisHelligdage="Norsk",' '!I48,IF([0]!VisHelligdage="Svenska",' '!K48,0)))</f>
        <v>1. juledag</v>
      </c>
      <c r="H33" s="34"/>
      <c r="J33" s="34">
        <f>DATE(B54,6,6)</f>
        <v>45814</v>
      </c>
      <c r="K33" s="20" t="s">
        <v>58</v>
      </c>
    </row>
    <row r="34" spans="1:11" x14ac:dyDescent="0.3">
      <c r="A34" s="34">
        <f>IF([0]!VisHelligdage="Dansk",' '!F49,IF([0]!VisHelligdage="Norsk",' '!H49,IF([0]!VisHelligdage="Svenska",' '!J49,0)))</f>
        <v>46382</v>
      </c>
      <c r="B34" s="35" t="str">
        <f>IF([0]!VisHelligdage="Dansk",' '!G49,IF([0]!VisHelligdage="Norsk",' '!I49,IF([0]!VisHelligdage="Svenska",' '!K49,0)))</f>
        <v>2. juledag</v>
      </c>
      <c r="H34" s="34"/>
      <c r="J34" s="34">
        <f>DATE(B54,6,19+MOD(6-WEEKDAY(DATE(B54,6,19)),7))+1</f>
        <v>45829</v>
      </c>
      <c r="K34" s="20" t="s">
        <v>59</v>
      </c>
    </row>
    <row r="35" spans="1:11" x14ac:dyDescent="0.3">
      <c r="A35" s="34">
        <f>IF([0]!VisHelligdage="Dansk",' '!F50,IF([0]!VisHelligdage="Norsk",' '!H50,IF([0]!VisHelligdage="Svenska",' '!J50,0)))</f>
        <v>0</v>
      </c>
      <c r="B35" s="35">
        <f>IF([0]!VisHelligdage="Dansk",' '!G50,IF([0]!VisHelligdage="Norsk",' '!I50,IF([0]!VisHelligdage="Svenska",' '!K50,0)))</f>
        <v>0</v>
      </c>
      <c r="H35" s="34"/>
      <c r="J35" s="34">
        <f>DATE(B54,11,1+7*1)-WEEKDAY(DATE(B54,11,8-1))-1</f>
        <v>45962</v>
      </c>
      <c r="K35" s="20" t="s">
        <v>60</v>
      </c>
    </row>
    <row r="36" spans="1:11" x14ac:dyDescent="0.3">
      <c r="A36" s="34">
        <f>IF([0]!VisHelligdage="Dansk",' '!F51,IF([0]!VisHelligdage="Norsk",' '!H51,IF([0]!VisHelligdage="Svenska",' '!J51,0)))</f>
        <v>0</v>
      </c>
      <c r="B36" s="35">
        <f>IF([0]!VisHelligdage="Dansk",' '!G51,IF([0]!VisHelligdage="Norsk",' '!I51,IF([0]!VisHelligdage="Svenska",' '!K51,0)))</f>
        <v>0</v>
      </c>
      <c r="H36" s="34"/>
      <c r="J36" s="34"/>
    </row>
    <row r="37" spans="1:11" x14ac:dyDescent="0.3">
      <c r="A37" s="34">
        <f>IF([0]!VisHelligdage="Dansk",' '!F52,IF([0]!VisHelligdage="Norsk",' '!H52,IF([0]!VisHelligdage="Svenska",' '!J52,0)))</f>
        <v>0</v>
      </c>
      <c r="B37" s="35">
        <f>IF([0]!VisHelligdage="Dansk",' '!G52,IF([0]!VisHelligdage="Norsk",' '!I52,IF([0]!VisHelligdage="Svenska",' '!K52,0)))</f>
        <v>0</v>
      </c>
      <c r="F37" s="34">
        <f>DATE(C54,1,1)</f>
        <v>46023</v>
      </c>
      <c r="G37" s="35" t="str">
        <f t="shared" ref="G37:G49" si="3">G17</f>
        <v>Nytår</v>
      </c>
      <c r="H37" s="34">
        <f>F37</f>
        <v>46023</v>
      </c>
      <c r="I37" s="20" t="s">
        <v>41</v>
      </c>
      <c r="J37" s="34">
        <f>F37</f>
        <v>46023</v>
      </c>
      <c r="K37" s="20" t="s">
        <v>48</v>
      </c>
    </row>
    <row r="38" spans="1:11" x14ac:dyDescent="0.3">
      <c r="A38" s="34">
        <f>IF([0]!VisHelligdage="Dansk",' '!F53,IF([0]!VisHelligdage="Norsk",' '!H53,IF([0]!VisHelligdage="Svenska",' '!J53,0)))</f>
        <v>0</v>
      </c>
      <c r="B38" s="35">
        <f>IF([0]!VisHelligdage="Dansk",' '!G53,IF([0]!VisHelligdage="Norsk",' '!I53,IF([0]!VisHelligdage="Svenska",' '!K53,0)))</f>
        <v>0</v>
      </c>
      <c r="F38" s="34">
        <f>F41-7</f>
        <v>46110</v>
      </c>
      <c r="G38" s="35" t="str">
        <f t="shared" si="3"/>
        <v>Palmesøndag</v>
      </c>
      <c r="H38" s="34">
        <f t="shared" ref="H38:H42" si="4">F38</f>
        <v>46110</v>
      </c>
      <c r="I38" s="20" t="s">
        <v>28</v>
      </c>
    </row>
    <row r="39" spans="1:11" x14ac:dyDescent="0.3">
      <c r="A39" s="34">
        <f>IF([0]!VisHelligdage="Dansk",' '!F54,IF([0]!VisHelligdage="Norsk",' '!H54,IF([0]!VisHelligdage="Svenska",' '!J54,0)))</f>
        <v>0</v>
      </c>
      <c r="B39" s="35">
        <f>IF([0]!VisHelligdage="Dansk",' '!G54,IF([0]!VisHelligdage="Norsk",' '!I54,IF([0]!VisHelligdage="Svenska",' '!K54,0)))</f>
        <v>0</v>
      </c>
      <c r="F39" s="34">
        <f>F41-3</f>
        <v>46114</v>
      </c>
      <c r="G39" s="35" t="str">
        <f t="shared" si="3"/>
        <v>Skærtorsdag</v>
      </c>
      <c r="H39" s="34">
        <f t="shared" si="4"/>
        <v>46114</v>
      </c>
      <c r="I39" s="20" t="s">
        <v>42</v>
      </c>
    </row>
    <row r="40" spans="1:11" x14ac:dyDescent="0.3">
      <c r="A40" s="34">
        <f>IF([0]!VisHelligdage="Dansk",' '!F55,IF([0]!VisHelligdage="Norsk",' '!H55,IF([0]!VisHelligdage="Svenska",' '!J55,0)))</f>
        <v>0</v>
      </c>
      <c r="B40" s="35">
        <f>IF([0]!VisHelligdage="Dansk",' '!G55,IF([0]!VisHelligdage="Norsk",' '!I55,IF([0]!VisHelligdage="Svenska",' '!K55,0)))</f>
        <v>0</v>
      </c>
      <c r="F40" s="34">
        <f>F41-2</f>
        <v>46115</v>
      </c>
      <c r="G40" s="35" t="str">
        <f t="shared" si="3"/>
        <v>Langfredag</v>
      </c>
      <c r="H40" s="34">
        <f t="shared" si="4"/>
        <v>46115</v>
      </c>
      <c r="I40" s="20" t="s">
        <v>4</v>
      </c>
      <c r="J40" s="34">
        <f>F40</f>
        <v>46115</v>
      </c>
      <c r="K40" s="20" t="s">
        <v>49</v>
      </c>
    </row>
    <row r="41" spans="1:11" x14ac:dyDescent="0.3">
      <c r="A41" s="34">
        <f>IF([0]!VisHelligdage="Dansk",' '!F56,IF([0]!VisHelligdage="Norsk",' '!H56,IF([0]!VisHelligdage="Svenska",' '!J56,0)))</f>
        <v>0</v>
      </c>
      <c r="B41" s="35">
        <f>IF([0]!VisHelligdage="Dansk",' '!G56,IF([0]!VisHelligdage="Norsk",' '!I56,IF([0]!VisHelligdage="Svenska",' '!K56,0)))</f>
        <v>0</v>
      </c>
      <c r="F41" s="34">
        <f>IF(22+C58+C59&lt;=31,DATE(C54,3,0)+IF(22+C58+C59&gt;31,IF(AND(C58=29,C59=6),19,IF(AND(C58=28,C59=6,C55&gt;10),18,C58+C59-9)),22+C58+C59),DATE(C54,4,0)+IF(22+C58+C59&gt;31,IF(AND(C58=29,C59=6),19,IF(AND(C58=28,C59=6,C55&gt;10),18,C58+C59-9)),22+C58+C59))</f>
        <v>46117</v>
      </c>
      <c r="G41" s="35" t="str">
        <f t="shared" si="3"/>
        <v>Påskedag</v>
      </c>
      <c r="H41" s="34">
        <f t="shared" si="4"/>
        <v>46117</v>
      </c>
      <c r="I41" s="20" t="s">
        <v>43</v>
      </c>
      <c r="J41" s="34">
        <f>F41</f>
        <v>46117</v>
      </c>
      <c r="K41" s="20" t="s">
        <v>50</v>
      </c>
    </row>
    <row r="42" spans="1:11" x14ac:dyDescent="0.3">
      <c r="A42" s="34">
        <f>IF([0]!VisHelligdage="Dansk",' '!F57,IF([0]!VisHelligdage="Norsk",' '!H57,IF([0]!VisHelligdage="Svenska",' '!J57,0)))</f>
        <v>0</v>
      </c>
      <c r="B42" s="35">
        <f>IF([0]!VisHelligdage="Dansk",' '!G57,IF([0]!VisHelligdage="Norsk",' '!I57,IF([0]!VisHelligdage="Svenska",' '!K57,0)))</f>
        <v>0</v>
      </c>
      <c r="F42" s="34">
        <f>F41+1</f>
        <v>46118</v>
      </c>
      <c r="G42" s="35" t="str">
        <f t="shared" si="3"/>
        <v>2. påskedag</v>
      </c>
      <c r="H42" s="34">
        <f t="shared" si="4"/>
        <v>46118</v>
      </c>
      <c r="I42" s="20" t="s">
        <v>6</v>
      </c>
      <c r="J42" s="34">
        <f>F42</f>
        <v>46118</v>
      </c>
      <c r="K42" s="20" t="s">
        <v>51</v>
      </c>
    </row>
    <row r="43" spans="1:11" x14ac:dyDescent="0.3">
      <c r="A43" s="34">
        <f>IF([0]!VisHelligdage="Dansk",' '!F58,IF([0]!VisHelligdage="Norsk",' '!H58,IF([0]!VisHelligdage="Svenska",' '!J58,0)))</f>
        <v>0</v>
      </c>
      <c r="B43" s="35">
        <f>IF([0]!VisHelligdage="Dansk",' '!G58,IF([0]!VisHelligdage="Norsk",' '!I58,IF([0]!VisHelligdage="Svenska",' '!K58,0)))</f>
        <v>0</v>
      </c>
      <c r="F43" s="34">
        <f>IF(YEAR(F41+26)&lt;=2023,F41+26,0)</f>
        <v>0</v>
      </c>
      <c r="G43" s="35" t="str">
        <f t="shared" si="3"/>
        <v>Bededag</v>
      </c>
      <c r="H43" s="34"/>
    </row>
    <row r="44" spans="1:11" x14ac:dyDescent="0.3">
      <c r="A44" s="34">
        <f>IF([0]!VisHelligdage="Dansk",' '!F59,IF([0]!VisHelligdage="Norsk",' '!H59,IF([0]!VisHelligdage="Svenska",' '!J59,0)))</f>
        <v>0</v>
      </c>
      <c r="B44" s="35">
        <f>IF([0]!VisHelligdage="Dansk",' '!G59,IF([0]!VisHelligdage="Norsk",' '!I59,IF([0]!VisHelligdage="Svenska",' '!K59,0)))</f>
        <v>0</v>
      </c>
      <c r="F44" s="34">
        <f>F41+26+13</f>
        <v>46156</v>
      </c>
      <c r="G44" s="35" t="str">
        <f t="shared" si="3"/>
        <v>Kristi himmelfart</v>
      </c>
      <c r="H44" s="34">
        <f>F44</f>
        <v>46156</v>
      </c>
      <c r="I44" s="20" t="s">
        <v>37</v>
      </c>
      <c r="J44" s="34">
        <f>F44</f>
        <v>46156</v>
      </c>
      <c r="K44" s="20" t="s">
        <v>52</v>
      </c>
    </row>
    <row r="45" spans="1:11" x14ac:dyDescent="0.3">
      <c r="A45" s="34">
        <f>IF([0]!VisHelligdage="Dansk",' '!F60,IF([0]!VisHelligdage="Norsk",' '!H60,IF([0]!VisHelligdage="Svenska",' '!J60,0)))</f>
        <v>0</v>
      </c>
      <c r="B45" s="35">
        <f>IF([0]!VisHelligdage="Dansk",' '!G60,IF([0]!VisHelligdage="Norsk",' '!I60,IF([0]!VisHelligdage="Svenska",' '!K60,0)))</f>
        <v>0</v>
      </c>
      <c r="F45" s="34">
        <f>F44+10</f>
        <v>46166</v>
      </c>
      <c r="G45" s="35" t="str">
        <f t="shared" si="3"/>
        <v>Pinsedag</v>
      </c>
      <c r="H45" s="34">
        <f t="shared" ref="H45:H46" si="5">F45</f>
        <v>46166</v>
      </c>
      <c r="I45" s="20" t="s">
        <v>46</v>
      </c>
      <c r="J45" s="34">
        <f>F45</f>
        <v>46166</v>
      </c>
      <c r="K45" s="20" t="s">
        <v>53</v>
      </c>
    </row>
    <row r="46" spans="1:11" x14ac:dyDescent="0.3">
      <c r="A46" s="34">
        <f>IF([0]!VisHelligdage="Dansk",' '!F61,IF([0]!VisHelligdage="Norsk",' '!H61,IF([0]!VisHelligdage="Svenska",' '!J61,0)))</f>
        <v>0</v>
      </c>
      <c r="B46" s="35">
        <f>IF([0]!VisHelligdage="Dansk",' '!G61,IF([0]!VisHelligdage="Norsk",' '!I61,IF([0]!VisHelligdage="Svenska",' '!K61,0)))</f>
        <v>0</v>
      </c>
      <c r="F46" s="34">
        <f>F45+1</f>
        <v>46167</v>
      </c>
      <c r="G46" s="35" t="str">
        <f t="shared" si="3"/>
        <v>2. pinsedag</v>
      </c>
      <c r="H46" s="34">
        <f t="shared" si="5"/>
        <v>46167</v>
      </c>
      <c r="I46" s="20" t="s">
        <v>44</v>
      </c>
    </row>
    <row r="47" spans="1:11" x14ac:dyDescent="0.3">
      <c r="A47" s="34">
        <f>IF([0]!VisHelligdage="Dansk",' '!F62,IF([0]!VisHelligdage="Norsk",' '!H62,IF([0]!VisHelligdage="Svenska",' '!J62,0)))</f>
        <v>0</v>
      </c>
      <c r="B47" s="35">
        <f>IF([0]!VisHelligdage="Dansk",' '!G62,IF([0]!VisHelligdage="Norsk",' '!I62,IF([0]!VisHelligdage="Svenska",' '!K62,0)))</f>
        <v>0</v>
      </c>
      <c r="F47" s="34">
        <f>DATE(C54,6,5)</f>
        <v>46178</v>
      </c>
      <c r="G47" s="35" t="str">
        <f t="shared" si="3"/>
        <v>Grundlovsdag</v>
      </c>
      <c r="H47" s="34"/>
    </row>
    <row r="48" spans="1:11" x14ac:dyDescent="0.3">
      <c r="A48" s="34">
        <f>IF([0]!VisHelligdage="Dansk",' '!F63,IF([0]!VisHelligdage="Norsk",' '!H63,IF([0]!VisHelligdage="Svenska",' '!J63,0)))</f>
        <v>0</v>
      </c>
      <c r="B48" s="35">
        <f>IF([0]!VisHelligdage="Dansk",' '!G63,IF([0]!VisHelligdage="Norsk",' '!I63,IF([0]!VisHelligdage="Svenska",' '!K63,0)))</f>
        <v>0</v>
      </c>
      <c r="F48" s="34">
        <f>DATE(C54,12,25)</f>
        <v>46381</v>
      </c>
      <c r="G48" s="35" t="str">
        <f t="shared" si="3"/>
        <v>1. juledag</v>
      </c>
      <c r="H48" s="34">
        <f>DATE(C54,12,25)</f>
        <v>46381</v>
      </c>
      <c r="I48" s="20" t="s">
        <v>47</v>
      </c>
      <c r="J48" s="34">
        <f>F48</f>
        <v>46381</v>
      </c>
      <c r="K48" s="20" t="s">
        <v>54</v>
      </c>
    </row>
    <row r="49" spans="1:11" x14ac:dyDescent="0.3">
      <c r="A49" s="34">
        <f>IF([0]!VisHelligdage="Dansk",' '!F64,IF([0]!VisHelligdage="Norsk",' '!H64,IF([0]!VisHelligdage="Svenska",' '!J64,0)))</f>
        <v>0</v>
      </c>
      <c r="B49" s="35">
        <f>IF([0]!VisHelligdage="Dansk",' '!G64,IF([0]!VisHelligdage="Norsk",' '!I64,IF([0]!VisHelligdage="Svenska",' '!K64,0)))</f>
        <v>0</v>
      </c>
      <c r="F49" s="34">
        <f>F48+1</f>
        <v>46382</v>
      </c>
      <c r="G49" s="35" t="str">
        <f t="shared" si="3"/>
        <v>2. juledag</v>
      </c>
      <c r="H49" s="34">
        <f>A28+1</f>
        <v>1</v>
      </c>
      <c r="I49" s="20" t="s">
        <v>8</v>
      </c>
      <c r="J49" s="34">
        <f>F49</f>
        <v>46382</v>
      </c>
      <c r="K49" s="20" t="s">
        <v>55</v>
      </c>
    </row>
    <row r="50" spans="1:11" x14ac:dyDescent="0.3">
      <c r="A50" s="34">
        <f>IF([0]!VisHelligdage="Dansk",' '!F65,IF([0]!VisHelligdage="Norsk",' '!H65,IF([0]!VisHelligdage="Svenska",' '!J65,0)))</f>
        <v>0</v>
      </c>
      <c r="B50" s="35">
        <f>IF([0]!VisHelligdage="Dansk",' '!G65,IF([0]!VisHelligdage="Norsk",' '!I65,IF([0]!VisHelligdage="Svenska",' '!K65,0)))</f>
        <v>0</v>
      </c>
      <c r="H50" s="34">
        <f>DATE(C54,5,1)</f>
        <v>46143</v>
      </c>
      <c r="I50" s="20" t="s">
        <v>62</v>
      </c>
      <c r="J50" s="34">
        <f>DATE(C54,5,1)</f>
        <v>46143</v>
      </c>
      <c r="K50" s="20" t="s">
        <v>57</v>
      </c>
    </row>
    <row r="51" spans="1:11" x14ac:dyDescent="0.3">
      <c r="H51" s="34">
        <f>DATE(C54,5,17)</f>
        <v>46159</v>
      </c>
      <c r="I51" s="20" t="s">
        <v>45</v>
      </c>
    </row>
    <row r="52" spans="1:11" x14ac:dyDescent="0.3">
      <c r="J52" s="34">
        <f>DATE(C54,1,6)</f>
        <v>46028</v>
      </c>
      <c r="K52" s="20" t="s">
        <v>56</v>
      </c>
    </row>
    <row r="53" spans="1:11" x14ac:dyDescent="0.3">
      <c r="B53" s="20" t="s">
        <v>23</v>
      </c>
      <c r="C53" s="20" t="s">
        <v>24</v>
      </c>
      <c r="J53" s="34">
        <f>DATE(C54,6,6)</f>
        <v>46179</v>
      </c>
      <c r="K53" s="20" t="s">
        <v>58</v>
      </c>
    </row>
    <row r="54" spans="1:11" x14ac:dyDescent="0.3">
      <c r="A54" s="20" t="s">
        <v>9</v>
      </c>
      <c r="B54" s="20">
        <f>'   '!D2</f>
        <v>2025</v>
      </c>
      <c r="C54" s="20">
        <f>B54+1</f>
        <v>2026</v>
      </c>
      <c r="J54" s="34">
        <f>DATE(C54,6,19+MOD(6-WEEKDAY(DATE(C54,6,19)),7))+1</f>
        <v>46193</v>
      </c>
      <c r="K54" s="20" t="s">
        <v>59</v>
      </c>
    </row>
    <row r="55" spans="1:11" x14ac:dyDescent="0.3">
      <c r="A55" s="20" t="s">
        <v>10</v>
      </c>
      <c r="B55" s="20">
        <f>MOD(B54,19)</f>
        <v>11</v>
      </c>
      <c r="C55" s="20">
        <f>MOD(C54,19)</f>
        <v>12</v>
      </c>
      <c r="J55" s="34">
        <f>DATE(C54,11,1+7*1)-WEEKDAY(DATE(C54,11,8-1))-1</f>
        <v>46326</v>
      </c>
      <c r="K55" s="20" t="s">
        <v>60</v>
      </c>
    </row>
    <row r="56" spans="1:11" x14ac:dyDescent="0.3">
      <c r="A56" s="20" t="s">
        <v>11</v>
      </c>
      <c r="B56" s="20">
        <f>MOD(B54,4)</f>
        <v>1</v>
      </c>
      <c r="C56" s="20">
        <f>MOD(C54,4)</f>
        <v>2</v>
      </c>
    </row>
    <row r="57" spans="1:11" x14ac:dyDescent="0.3">
      <c r="A57" s="20" t="s">
        <v>12</v>
      </c>
      <c r="B57" s="20">
        <f>MOD(B54,7)</f>
        <v>2</v>
      </c>
      <c r="C57" s="20">
        <f>MOD(C54,7)</f>
        <v>3</v>
      </c>
    </row>
    <row r="58" spans="1:11" x14ac:dyDescent="0.3">
      <c r="A58" s="20" t="s">
        <v>13</v>
      </c>
      <c r="B58" s="20">
        <f>MOD((19*B55)+B63,30)</f>
        <v>23</v>
      </c>
      <c r="C58" s="20">
        <f>MOD((19*C55)+C63,30)</f>
        <v>12</v>
      </c>
    </row>
    <row r="59" spans="1:11" x14ac:dyDescent="0.3">
      <c r="A59" s="20" t="s">
        <v>14</v>
      </c>
      <c r="B59" s="20">
        <f>MOD((2*B56)+(4*B57)+(6*B58)+B64,7)</f>
        <v>6</v>
      </c>
      <c r="C59" s="20">
        <f>MOD((2*C56)+(4*C57)+(6*C58)+C64,7)</f>
        <v>2</v>
      </c>
    </row>
    <row r="60" spans="1:11" x14ac:dyDescent="0.3">
      <c r="A60" s="20" t="s">
        <v>15</v>
      </c>
      <c r="B60" s="20">
        <f>LEFT(B54,2)*1</f>
        <v>20</v>
      </c>
      <c r="C60" s="20">
        <f>LEFT(C54,2)*1</f>
        <v>20</v>
      </c>
    </row>
    <row r="61" spans="1:11" x14ac:dyDescent="0.3">
      <c r="A61" s="20" t="s">
        <v>16</v>
      </c>
      <c r="B61" s="20">
        <f>QUOTIENT(13+(8*B60),25)</f>
        <v>6</v>
      </c>
      <c r="C61" s="20">
        <f>QUOTIENT(13+(8*C60),25)</f>
        <v>6</v>
      </c>
    </row>
    <row r="62" spans="1:11" x14ac:dyDescent="0.3">
      <c r="A62" s="20" t="s">
        <v>17</v>
      </c>
      <c r="B62" s="20">
        <f>QUOTIENT(B60,4)</f>
        <v>5</v>
      </c>
      <c r="C62" s="20">
        <f>QUOTIENT(C60,4)</f>
        <v>5</v>
      </c>
    </row>
    <row r="63" spans="1:11" x14ac:dyDescent="0.3">
      <c r="A63" s="20" t="s">
        <v>18</v>
      </c>
      <c r="B63" s="20">
        <f>MOD(15-B61+B60-B62,30)</f>
        <v>24</v>
      </c>
      <c r="C63" s="20">
        <f>MOD(15-C61+C60-C62,30)</f>
        <v>24</v>
      </c>
    </row>
    <row r="64" spans="1:11" x14ac:dyDescent="0.3">
      <c r="A64" s="20" t="s">
        <v>19</v>
      </c>
      <c r="B64" s="20">
        <f>MOD(4+B60-B62,7)</f>
        <v>5</v>
      </c>
      <c r="C64" s="20">
        <f>MOD(4+C60-C62,7)</f>
        <v>5</v>
      </c>
    </row>
  </sheetData>
  <sheetProtection algorithmName="SHA-512" hashValue="yOhLUqfXyPRV6k1mRoFpNAOM//rcqpqEs468uhsnBkeAkMYqVCQGT5aMANwoduehAFAmeemEmPM3tYUwB6DXhg==" saltValue="ms8GnnRr6u//wkCfL3VOoA==" spinCount="100000" sheet="1" objects="1" scenarios="1" selectLockedCells="1"/>
  <mergeCells count="3">
    <mergeCell ref="F15:G15"/>
    <mergeCell ref="H15:I15"/>
    <mergeCell ref="J15:K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8</vt:i4>
      </vt:variant>
    </vt:vector>
  </HeadingPairs>
  <TitlesOfParts>
    <vt:vector size="10" baseType="lpstr">
      <vt:lpstr>   </vt:lpstr>
      <vt:lpstr>  </vt:lpstr>
      <vt:lpstr>FremhævIdag</vt:lpstr>
      <vt:lpstr>'   '!Måneder</vt:lpstr>
      <vt:lpstr>Startmåned</vt:lpstr>
      <vt:lpstr>StartmånedINT</vt:lpstr>
      <vt:lpstr>Startår</vt:lpstr>
      <vt:lpstr>'   '!Udskriftsområde</vt:lpstr>
      <vt:lpstr>VisHelligdage</vt:lpstr>
      <vt:lpstr>'   '!Aarogmaaned</vt:lpstr>
    </vt:vector>
  </TitlesOfParts>
  <Manager/>
  <Company>Excel-regneark.dk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Kalender</dc:title>
  <dc:creator>Excel-regneark.dk</dc:creator>
  <cp:lastModifiedBy>Britt Wittrup</cp:lastModifiedBy>
  <cp:lastPrinted>2024-03-03T07:47:01Z</cp:lastPrinted>
  <dcterms:created xsi:type="dcterms:W3CDTF">2013-09-22T19:47:30Z</dcterms:created>
  <dcterms:modified xsi:type="dcterms:W3CDTF">2024-12-23T18:09:12Z</dcterms:modified>
</cp:coreProperties>
</file>